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vbl\Dropbox\technicien en géomatique BF\2026-2029\Etudiants\Formulaire inscription\"/>
    </mc:Choice>
  </mc:AlternateContent>
  <xr:revisionPtr revIDLastSave="0" documentId="8_{C9D3DE1C-766F-4F42-AD3C-27B8979C26D9}" xr6:coauthVersionLast="47" xr6:coauthVersionMax="47" xr10:uidLastSave="{00000000-0000-0000-0000-000000000000}"/>
  <workbookProtection workbookPassword="FC8F" lockStructure="1"/>
  <bookViews>
    <workbookView xWindow="28680" yWindow="-120" windowWidth="29040" windowHeight="15720" xr2:uid="{00000000-000D-0000-FFFF-FFFF00000000}"/>
  </bookViews>
  <sheets>
    <sheet name="Formulaire d'inscription" sheetId="1" r:id="rId1"/>
  </sheets>
  <definedNames>
    <definedName name="Année">'Formulaire d''inscription'!$M$7:$M$65</definedName>
    <definedName name="Année_CFC">'Formulaire d''inscription'!$N$7:$N$61</definedName>
    <definedName name="Année_pratique">'Formulaire d''inscription'!$O$7:$O$57</definedName>
    <definedName name="Canton">'Formulaire d''inscription'!$J$7:$J$34</definedName>
    <definedName name="Cursus">'Formulaire d''inscription'!$R$7:$R$9</definedName>
    <definedName name="Inscription">'Formulaire d''inscription'!$Q$7:$Q$8</definedName>
    <definedName name="Jour">'Formulaire d''inscription'!$K$7:$K$38</definedName>
    <definedName name="Mois">'Formulaire d''inscription'!$L$7:$L$19</definedName>
    <definedName name="oui_non">'Formulaire d''inscription'!$P$7:$P$9</definedName>
    <definedName name="Print_Area" localSheetId="0">'Formulaire d''inscription'!$A$1:$G$199</definedName>
    <definedName name="Titre">'Formulaire d''inscription'!$I$7:$I$10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1" l="1"/>
  <c r="D177" i="1"/>
  <c r="F177" i="1" s="1"/>
  <c r="D180" i="1"/>
  <c r="F180" i="1" s="1"/>
  <c r="D168" i="1"/>
  <c r="D159" i="1"/>
  <c r="D158" i="1"/>
  <c r="D150" i="1"/>
  <c r="D141" i="1"/>
  <c r="D133" i="1"/>
  <c r="D125" i="1"/>
  <c r="F125" i="1" s="1"/>
  <c r="D117" i="1"/>
  <c r="F117" i="1" s="1"/>
  <c r="D128" i="1"/>
  <c r="F128" i="1" s="1"/>
  <c r="D127" i="1"/>
  <c r="F127" i="1" s="1"/>
  <c r="D126" i="1"/>
  <c r="F126" i="1" s="1"/>
  <c r="D120" i="1"/>
  <c r="F120" i="1" s="1"/>
  <c r="D119" i="1"/>
  <c r="F119" i="1" s="1"/>
  <c r="D118" i="1"/>
  <c r="F118" i="1" s="1"/>
  <c r="D103" i="1"/>
  <c r="D97" i="1"/>
  <c r="F97" i="1" s="1"/>
  <c r="D96" i="1"/>
  <c r="F96" i="1" s="1"/>
  <c r="D95" i="1"/>
  <c r="D93" i="1"/>
  <c r="D92" i="1"/>
  <c r="D86" i="1"/>
  <c r="D83" i="1"/>
  <c r="D81" i="1"/>
  <c r="D72" i="1"/>
  <c r="D64" i="1"/>
  <c r="D190" i="1"/>
  <c r="D189" i="1"/>
  <c r="D188" i="1"/>
  <c r="D181" i="1"/>
  <c r="F181" i="1" s="1"/>
  <c r="D179" i="1"/>
  <c r="F179" i="1" s="1"/>
  <c r="D182" i="1"/>
  <c r="F182" i="1" s="1"/>
  <c r="D178" i="1"/>
  <c r="F178" i="1" s="1"/>
  <c r="D169" i="1"/>
  <c r="D152" i="1"/>
  <c r="D151" i="1"/>
  <c r="D144" i="1"/>
  <c r="F144" i="1" s="1"/>
  <c r="D143" i="1"/>
  <c r="F143" i="1" s="1"/>
  <c r="D142" i="1"/>
  <c r="F183" i="1" l="1"/>
  <c r="F129" i="1"/>
  <c r="F121" i="1"/>
  <c r="D134" i="1" l="1"/>
  <c r="D104" i="1"/>
  <c r="D94" i="1"/>
  <c r="D85" i="1"/>
  <c r="D82" i="1"/>
  <c r="D65" i="1"/>
  <c r="F134" i="1" l="1"/>
  <c r="D136" i="1"/>
  <c r="F136" i="1" s="1"/>
  <c r="F133" i="1"/>
  <c r="F137" i="1" l="1"/>
  <c r="F168" i="1"/>
  <c r="F169" i="1"/>
  <c r="D172" i="1"/>
  <c r="F172" i="1" s="1"/>
  <c r="D73" i="1"/>
  <c r="F173" i="1" l="1"/>
  <c r="F159" i="1"/>
  <c r="D163" i="1"/>
  <c r="F163" i="1" s="1"/>
  <c r="F158" i="1"/>
  <c r="F152" i="1"/>
  <c r="F151" i="1"/>
  <c r="D153" i="1"/>
  <c r="F153" i="1" s="1"/>
  <c r="F150" i="1"/>
  <c r="F164" i="1" l="1"/>
  <c r="F154" i="1"/>
  <c r="F65" i="1"/>
  <c r="D67" i="1"/>
  <c r="F67" i="1" s="1"/>
  <c r="F64" i="1"/>
  <c r="F68" i="1" l="1"/>
  <c r="F73" i="1"/>
  <c r="D191" i="1" l="1"/>
  <c r="D145" i="1"/>
  <c r="D107" i="1" l="1"/>
  <c r="D106" i="1"/>
  <c r="F106" i="1" s="1"/>
  <c r="D105" i="1"/>
  <c r="F105" i="1" s="1"/>
  <c r="D108" i="1"/>
  <c r="D98" i="1"/>
  <c r="D84" i="1"/>
  <c r="D87" i="1"/>
  <c r="D76" i="1"/>
  <c r="F142" i="1" l="1"/>
  <c r="F145" i="1"/>
  <c r="F141" i="1"/>
  <c r="F190" i="1"/>
  <c r="F189" i="1"/>
  <c r="F188" i="1"/>
  <c r="F191" i="1"/>
  <c r="F187" i="1"/>
  <c r="F192" i="1" l="1"/>
  <c r="F146" i="1"/>
  <c r="F107" i="1"/>
  <c r="F104" i="1"/>
  <c r="F108" i="1"/>
  <c r="F103" i="1"/>
  <c r="F95" i="1"/>
  <c r="F94" i="1"/>
  <c r="F93" i="1"/>
  <c r="F98" i="1"/>
  <c r="F92" i="1"/>
  <c r="F83" i="1"/>
  <c r="F84" i="1"/>
  <c r="F86" i="1"/>
  <c r="F85" i="1"/>
  <c r="F82" i="1"/>
  <c r="F87" i="1"/>
  <c r="F81" i="1"/>
  <c r="F99" i="1" l="1"/>
  <c r="F109" i="1"/>
  <c r="F88" i="1"/>
  <c r="F72" i="1"/>
  <c r="F76" i="1" l="1"/>
  <c r="F77" i="1" l="1"/>
  <c r="F194" i="1" s="1"/>
</calcChain>
</file>

<file path=xl/sharedStrings.xml><?xml version="1.0" encoding="utf-8"?>
<sst xmlns="http://schemas.openxmlformats.org/spreadsheetml/2006/main" count="265" uniqueCount="160">
  <si>
    <t>Données personnelles de l'étudiant/e</t>
  </si>
  <si>
    <t>Titre</t>
  </si>
  <si>
    <t>Prénom</t>
  </si>
  <si>
    <t>Nom</t>
  </si>
  <si>
    <t>Adresse</t>
  </si>
  <si>
    <t>NPA</t>
  </si>
  <si>
    <t>Ville</t>
  </si>
  <si>
    <t>Canton</t>
  </si>
  <si>
    <t>E-mail privé</t>
  </si>
  <si>
    <t>Téléphone privé (format: 021 123 45 67)</t>
  </si>
  <si>
    <t>Date de naissance</t>
  </si>
  <si>
    <t>No de plaque d'immatriculation</t>
  </si>
  <si>
    <t>Remarque</t>
  </si>
  <si>
    <t>Employeur</t>
  </si>
  <si>
    <t>Nom du bureau</t>
  </si>
  <si>
    <t>Téléphone (format 021 123 45 67)</t>
  </si>
  <si>
    <t>Site web du bureau</t>
  </si>
  <si>
    <t>Facturation</t>
  </si>
  <si>
    <t>Adresse facturation identique étudiant ?</t>
  </si>
  <si>
    <t>Adresse facturation identique employeur ?</t>
  </si>
  <si>
    <t>Autre adresse facturation</t>
  </si>
  <si>
    <t>Téléphone (format: 021 123 45 67)</t>
  </si>
  <si>
    <t>Mobile (format: 079 123 45 67)</t>
  </si>
  <si>
    <t>Formation de base</t>
  </si>
  <si>
    <t>Vous faites parties d'une association géomatique ?</t>
  </si>
  <si>
    <t>(majoration du prix de 20% pour les non-membres)</t>
  </si>
  <si>
    <t>l'obtention du Brevet fédéral ou en formation continue</t>
  </si>
  <si>
    <t>Madame</t>
  </si>
  <si>
    <t>Monsieur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</si>
  <si>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</si>
  <si>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</si>
  <si>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</si>
  <si>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</si>
  <si>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</si>
  <si>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</si>
  <si>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</si>
  <si>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</si>
  <si>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</si>
  <si>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</si>
  <si>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</si>
  <si>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</si>
  <si>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Jour</t>
  </si>
  <si>
    <t>Mois</t>
  </si>
  <si>
    <t>Année</t>
  </si>
  <si>
    <t>oui</t>
  </si>
  <si>
    <t>non</t>
  </si>
  <si>
    <t>Sélectionnez</t>
  </si>
  <si>
    <t>Formulaire d'inscription aux modules CF-geo pour</t>
  </si>
  <si>
    <t>Année pratique</t>
  </si>
  <si>
    <t>-</t>
  </si>
  <si>
    <t>Inscription</t>
  </si>
  <si>
    <t>Total</t>
  </si>
  <si>
    <t>Année CFC</t>
  </si>
  <si>
    <t>Complément d'adresse</t>
  </si>
  <si>
    <t>Prix (Frs)</t>
  </si>
  <si>
    <t>Sélectionnez un canton</t>
  </si>
  <si>
    <t>JU: Jura</t>
  </si>
  <si>
    <t>FR: Fribourg</t>
  </si>
  <si>
    <t>GE: Genève</t>
  </si>
  <si>
    <t>NE: Neuchâtel</t>
  </si>
  <si>
    <t>VD: Vaud</t>
  </si>
  <si>
    <t>VS: Valais</t>
  </si>
  <si>
    <t>AG: Argovie</t>
  </si>
  <si>
    <t>AI: Appenzell Intérieur</t>
  </si>
  <si>
    <t>AR: Appenzell Extérieur</t>
  </si>
  <si>
    <t>BE: Berne</t>
  </si>
  <si>
    <t>BL: Bâle Campagne</t>
  </si>
  <si>
    <t>BS: Bâle Ville</t>
  </si>
  <si>
    <t>GL: Glaris</t>
  </si>
  <si>
    <t>GR: Grisons</t>
  </si>
  <si>
    <t>LU: Lucerne</t>
  </si>
  <si>
    <t>NW: Nidwald</t>
  </si>
  <si>
    <t>OW: Obwald</t>
  </si>
  <si>
    <t>SG: Saint Gall</t>
  </si>
  <si>
    <t>SH: Schaffhause</t>
  </si>
  <si>
    <t>SO: Soleure</t>
  </si>
  <si>
    <t>SZ: Schwyz</t>
  </si>
  <si>
    <t>TG: Thurgovie</t>
  </si>
  <si>
    <t>TI: Tessin</t>
  </si>
  <si>
    <t>UR: Uri</t>
  </si>
  <si>
    <t>ZG: Zoug</t>
  </si>
  <si>
    <t>ZH: Zurich</t>
  </si>
  <si>
    <t>Etranger</t>
  </si>
  <si>
    <t>Cours B3a: Normes</t>
  </si>
  <si>
    <t>Cours B3b: Economie de marché</t>
  </si>
  <si>
    <t>Cours B3c: Management de la qualité</t>
  </si>
  <si>
    <t>CoursB3d: Client, offre et devis</t>
  </si>
  <si>
    <t>Cours B3e: Gestion de projet</t>
  </si>
  <si>
    <t>Année CFC géomaticien/ne</t>
  </si>
  <si>
    <t>Année CFC autre + profession</t>
  </si>
  <si>
    <t>Année maturité professionnelle + branche</t>
  </si>
  <si>
    <t>Remarques + autres formations</t>
  </si>
  <si>
    <t>Cours B4b: Modèles de données</t>
  </si>
  <si>
    <t xml:space="preserve">Sauvegardez le formulaire une fois rempli et l'envoyer par email à: </t>
  </si>
  <si>
    <t>Cours S6a: Photogrammétrie</t>
  </si>
  <si>
    <t>Cours S6b: Technique des instruments</t>
  </si>
  <si>
    <t>Cours S8a: RF / droits</t>
  </si>
  <si>
    <t>Cours S8b: Mensuration officielle</t>
  </si>
  <si>
    <t>Total :</t>
  </si>
  <si>
    <t>Veuillez SVP joindre à votre message une photo numérique de type "passeport"</t>
  </si>
  <si>
    <t>Cours B4a: Interlis I et II</t>
  </si>
  <si>
    <t>Cours B4c: Formats, interfaces, XML</t>
  </si>
  <si>
    <t>Cours B5a: TI Gestion des données</t>
  </si>
  <si>
    <t>Cours S1b: Aménagement du territoire</t>
  </si>
  <si>
    <t>Cours S1c: Technique génie-rural et environnement</t>
  </si>
  <si>
    <t>Cours B1a: Compétence personnelle *
Cours B1b: Formation des apprentis *
Cours B1c: Technique de travail *</t>
  </si>
  <si>
    <t>Cours S7a: Réseaux points fixes &amp; GNSS *
Cours S7b: Théorie des erreurs *</t>
  </si>
  <si>
    <t>Cours B2a: Présentation *
Cours B2b: Communication *</t>
  </si>
  <si>
    <t>(*ces cours ne peuvent pas être pas suivis individuellement)</t>
  </si>
  <si>
    <r>
      <t xml:space="preserve">Personnalité </t>
    </r>
    <r>
      <rPr>
        <b/>
        <sz val="10"/>
        <color rgb="FFFF0000"/>
        <rFont val="Century Gothic"/>
        <family val="2"/>
      </rPr>
      <t>B1</t>
    </r>
  </si>
  <si>
    <r>
      <t xml:space="preserve">Communication </t>
    </r>
    <r>
      <rPr>
        <b/>
        <sz val="10"/>
        <color rgb="FFFF0000"/>
        <rFont val="Century Gothic"/>
        <family val="2"/>
      </rPr>
      <t>B2</t>
    </r>
  </si>
  <si>
    <r>
      <t>Gestion d'entreprise</t>
    </r>
    <r>
      <rPr>
        <b/>
        <sz val="10"/>
        <color rgb="FFFF0000"/>
        <rFont val="Century Gothic"/>
        <family val="2"/>
      </rPr>
      <t xml:space="preserve"> B3</t>
    </r>
  </si>
  <si>
    <r>
      <t xml:space="preserve">Géomatique + TI </t>
    </r>
    <r>
      <rPr>
        <b/>
        <sz val="10"/>
        <color rgb="FFFF0000"/>
        <rFont val="Century Gothic"/>
        <family val="2"/>
      </rPr>
      <t>B4</t>
    </r>
  </si>
  <si>
    <r>
      <t xml:space="preserve">TI Administration </t>
    </r>
    <r>
      <rPr>
        <b/>
        <sz val="10"/>
        <color rgb="FFFF0000"/>
        <rFont val="Century Gothic"/>
        <family val="2"/>
      </rPr>
      <t>B5</t>
    </r>
  </si>
  <si>
    <r>
      <t xml:space="preserve">Mensuration officielle </t>
    </r>
    <r>
      <rPr>
        <b/>
        <sz val="10"/>
        <color rgb="FFFF0000"/>
        <rFont val="Century Gothic"/>
        <family val="2"/>
      </rPr>
      <t>S8</t>
    </r>
  </si>
  <si>
    <r>
      <t xml:space="preserve">Méthodes de saisie </t>
    </r>
    <r>
      <rPr>
        <b/>
        <sz val="10"/>
        <color rgb="FFFF0000"/>
        <rFont val="Century Gothic"/>
        <family val="2"/>
      </rPr>
      <t>S6</t>
    </r>
  </si>
  <si>
    <r>
      <t xml:space="preserve">Points fixes </t>
    </r>
    <r>
      <rPr>
        <b/>
        <sz val="10"/>
        <color rgb="FFFF0000"/>
        <rFont val="Century Gothic"/>
        <family val="2"/>
      </rPr>
      <t>S7</t>
    </r>
  </si>
  <si>
    <r>
      <t xml:space="preserve">SIT </t>
    </r>
    <r>
      <rPr>
        <b/>
        <sz val="10"/>
        <color rgb="FFFF0000"/>
        <rFont val="Century Gothic"/>
        <family val="2"/>
      </rPr>
      <t>S3</t>
    </r>
  </si>
  <si>
    <r>
      <t xml:space="preserve">Géomatique &amp; construction </t>
    </r>
    <r>
      <rPr>
        <b/>
        <sz val="10"/>
        <color rgb="FFFF0000"/>
        <rFont val="Century Gothic"/>
        <family val="2"/>
      </rPr>
      <t>S9</t>
    </r>
  </si>
  <si>
    <r>
      <t xml:space="preserve">Gestion du territoire </t>
    </r>
    <r>
      <rPr>
        <b/>
        <sz val="10"/>
        <color rgb="FFFF0000"/>
        <rFont val="Century Gothic"/>
        <family val="2"/>
      </rPr>
      <t>S1</t>
    </r>
  </si>
  <si>
    <t xml:space="preserve">Lieu et date: </t>
  </si>
  <si>
    <t>No AVS</t>
  </si>
  <si>
    <t>Cours S5a: Saisie de données 3D *</t>
  </si>
  <si>
    <t>Cours S5b: Gestion de données 3D *</t>
  </si>
  <si>
    <t>Cours B5c: Bases MO</t>
  </si>
  <si>
    <t>Cours B5b: TI Droit et sécurité</t>
  </si>
  <si>
    <t>Cours B5d: Bases SIT</t>
  </si>
  <si>
    <r>
      <t xml:space="preserve">Géodonnées 3D </t>
    </r>
    <r>
      <rPr>
        <b/>
        <sz val="10"/>
        <color rgb="FFFF0000"/>
        <rFont val="Century Gothic"/>
        <family val="2"/>
      </rPr>
      <t>S5</t>
    </r>
  </si>
  <si>
    <t>Cours S3a: Gestion SIT</t>
  </si>
  <si>
    <t>Cours S3b: Projet SIT</t>
  </si>
  <si>
    <t>Cours S5c: Analyses et publications 3D *</t>
  </si>
  <si>
    <r>
      <t xml:space="preserve">SIT Sytèmes </t>
    </r>
    <r>
      <rPr>
        <b/>
        <sz val="10"/>
        <color rgb="FFFF0000"/>
        <rFont val="Century Gothic"/>
        <family val="2"/>
      </rPr>
      <t>S2</t>
    </r>
  </si>
  <si>
    <t>Cours S2a: Web SIG *</t>
  </si>
  <si>
    <t>Cours S2b: Systèmes d'information réseaux *</t>
  </si>
  <si>
    <t>Cours S2c: SIG Mobile *</t>
  </si>
  <si>
    <t>Cours S9a: Installations techniques</t>
  </si>
  <si>
    <t>(Les modules de spécialisations seront organisés sous réserve du nombre d'inscription)</t>
  </si>
  <si>
    <t>Module complet</t>
  </si>
  <si>
    <t>Module partiel</t>
  </si>
  <si>
    <t>Module complet (examen inclus)</t>
  </si>
  <si>
    <t>Examen uniquement (sans suivre le module)</t>
  </si>
  <si>
    <t>www.geo-education.ch</t>
  </si>
  <si>
    <t>Choisir au minimum 5 modules</t>
  </si>
  <si>
    <t>Cours S9b: Calcul technique</t>
  </si>
  <si>
    <t>Cours S9c: Mensuration technique et industrielle</t>
  </si>
  <si>
    <t>Cours S9d: Mensuration de chantier</t>
  </si>
  <si>
    <t>Cours S1a: Mobilité infrastructures</t>
  </si>
  <si>
    <t>En cas de demande spéciale, prière de contacter directement le responsable au 079 138 22 52</t>
  </si>
  <si>
    <t>milena.scrignari@biz-geo.ch</t>
  </si>
  <si>
    <r>
      <t xml:space="preserve">Si "oui", laquelle ? </t>
    </r>
    <r>
      <rPr>
        <sz val="9"/>
        <color theme="1"/>
        <rFont val="Century Gothic"/>
        <family val="2"/>
      </rPr>
      <t>(geounity ou autres...)</t>
    </r>
  </si>
  <si>
    <t>Cours B4d: Traitement de données</t>
  </si>
  <si>
    <t>Cours B4e: Base de données + pratique</t>
  </si>
  <si>
    <t>Modules de base (2026 - 2027)</t>
  </si>
  <si>
    <r>
      <t xml:space="preserve">Technique de la construction </t>
    </r>
    <r>
      <rPr>
        <b/>
        <sz val="10"/>
        <color rgb="FFFF0000"/>
        <rFont val="Century Gothic"/>
        <family val="2"/>
      </rPr>
      <t>S4</t>
    </r>
  </si>
  <si>
    <t>Modules de spécialisation (2027 - 2029)</t>
  </si>
  <si>
    <t>Cours S5c: Gestion des données BIM *</t>
  </si>
  <si>
    <t>Cours S4a: Statique et construction</t>
  </si>
  <si>
    <t>Cours S4b: Hydrologie et hydraulique</t>
  </si>
  <si>
    <t>Cours S4c: Géologie et technique du sol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</si>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</sst>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\ #"/>
    <numFmt numFmtId="165" formatCode="#,###.\-"/>
    <numFmt numFmtId="166" formatCode="####.\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4"/>
      <color rgb="FFFF0000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sz val="10"/>
      <color theme="0" tint="-0.14999847407452621"/>
      <name val="Century Gothic"/>
      <family val="2"/>
    </font>
    <font>
      <b/>
      <sz val="10"/>
      <name val="Century Gothic"/>
      <family val="2"/>
    </font>
    <font>
      <u/>
      <sz val="10"/>
      <color indexed="12"/>
      <name val="Arial"/>
      <family val="2"/>
    </font>
    <font>
      <b/>
      <u/>
      <sz val="10"/>
      <color rgb="FF0000FF"/>
      <name val="Century Gothic"/>
      <family val="2"/>
    </font>
    <font>
      <b/>
      <sz val="11"/>
      <color theme="1"/>
      <name val="Century Gothic"/>
      <family val="2"/>
    </font>
    <font>
      <b/>
      <sz val="12"/>
      <color rgb="FFFF0000"/>
      <name val="Century Gothic"/>
      <family val="2"/>
    </font>
    <font>
      <i/>
      <sz val="8"/>
      <color theme="0"/>
      <name val="Century Gothic"/>
      <family val="2"/>
    </font>
    <font>
      <b/>
      <sz val="10"/>
      <color rgb="FFFF0000"/>
      <name val="Century Gothic"/>
      <family val="2"/>
    </font>
    <font>
      <b/>
      <sz val="8"/>
      <color theme="1"/>
      <name val="Century Gothic"/>
      <family val="2"/>
    </font>
    <font>
      <b/>
      <sz val="12"/>
      <name val="Century Gothic"/>
      <family val="2"/>
    </font>
    <font>
      <i/>
      <sz val="9"/>
      <name val="Century Gothic"/>
      <family val="2"/>
    </font>
    <font>
      <sz val="10"/>
      <color rgb="FFFF0000"/>
      <name val="Century Gothic"/>
      <family val="2"/>
    </font>
    <font>
      <i/>
      <sz val="8"/>
      <color rgb="FFFF0000"/>
      <name val="Century Gothic"/>
      <family val="2"/>
    </font>
    <font>
      <sz val="10"/>
      <color rgb="FFFFFF99"/>
      <name val="Century Gothic"/>
      <family val="2"/>
    </font>
    <font>
      <sz val="10"/>
      <color rgb="FF99CCFF"/>
      <name val="Century Gothic"/>
      <family val="2"/>
    </font>
    <font>
      <i/>
      <sz val="9"/>
      <color rgb="FFFF0000"/>
      <name val="Century Gothic"/>
      <family val="2"/>
    </font>
    <font>
      <b/>
      <u/>
      <sz val="8"/>
      <color indexed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7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1" applyFont="1" applyProtection="1"/>
    <xf numFmtId="0" fontId="1" fillId="0" borderId="1" xfId="0" applyFont="1" applyBorder="1"/>
    <xf numFmtId="0" fontId="1" fillId="0" borderId="5" xfId="0" applyFont="1" applyBorder="1"/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1" xfId="0" applyFont="1" applyBorder="1"/>
    <xf numFmtId="0" fontId="1" fillId="0" borderId="6" xfId="0" applyFont="1" applyBorder="1"/>
    <xf numFmtId="0" fontId="6" fillId="0" borderId="7" xfId="0" applyFont="1" applyBorder="1"/>
    <xf numFmtId="0" fontId="1" fillId="0" borderId="1" xfId="0" applyFont="1" applyBorder="1" applyAlignment="1">
      <alignment vertical="top" wrapText="1"/>
    </xf>
    <xf numFmtId="0" fontId="2" fillId="0" borderId="0" xfId="0" applyFont="1"/>
    <xf numFmtId="165" fontId="2" fillId="0" borderId="0" xfId="0" applyNumberFormat="1" applyFont="1"/>
    <xf numFmtId="0" fontId="4" fillId="0" borderId="0" xfId="0" applyFont="1"/>
    <xf numFmtId="0" fontId="1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2" xfId="0" applyFont="1" applyBorder="1"/>
    <xf numFmtId="0" fontId="1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8" fillId="3" borderId="7" xfId="0" applyFont="1" applyFill="1" applyBorder="1"/>
    <xf numFmtId="0" fontId="8" fillId="4" borderId="7" xfId="0" applyFont="1" applyFill="1" applyBorder="1"/>
    <xf numFmtId="0" fontId="2" fillId="4" borderId="7" xfId="0" applyFont="1" applyFill="1" applyBorder="1"/>
    <xf numFmtId="166" fontId="2" fillId="0" borderId="0" xfId="0" applyNumberFormat="1" applyFont="1"/>
    <xf numFmtId="0" fontId="8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8" fillId="3" borderId="6" xfId="0" applyFont="1" applyFill="1" applyBorder="1"/>
    <xf numFmtId="0" fontId="15" fillId="0" borderId="1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0" xfId="0" applyFont="1" applyBorder="1" applyAlignment="1">
      <alignment horizontal="right" vertical="center"/>
    </xf>
    <xf numFmtId="166" fontId="12" fillId="0" borderId="30" xfId="0" applyNumberFormat="1" applyFont="1" applyBorder="1" applyAlignment="1">
      <alignment vertical="center"/>
    </xf>
    <xf numFmtId="0" fontId="17" fillId="3" borderId="7" xfId="0" applyFont="1" applyFill="1" applyBorder="1"/>
    <xf numFmtId="0" fontId="18" fillId="0" borderId="0" xfId="0" applyFont="1" applyAlignment="1">
      <alignment vertical="center"/>
    </xf>
    <xf numFmtId="166" fontId="18" fillId="2" borderId="22" xfId="0" applyNumberFormat="1" applyFont="1" applyFill="1" applyBorder="1" applyAlignment="1">
      <alignment vertical="center"/>
    </xf>
    <xf numFmtId="166" fontId="18" fillId="2" borderId="23" xfId="0" applyNumberFormat="1" applyFont="1" applyFill="1" applyBorder="1" applyAlignment="1">
      <alignment vertical="center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right" vertical="center"/>
    </xf>
    <xf numFmtId="166" fontId="14" fillId="2" borderId="29" xfId="0" applyNumberFormat="1" applyFont="1" applyFill="1" applyBorder="1" applyAlignment="1">
      <alignment vertical="center"/>
    </xf>
    <xf numFmtId="166" fontId="18" fillId="2" borderId="24" xfId="0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20" fillId="4" borderId="16" xfId="0" applyFont="1" applyFill="1" applyBorder="1" applyAlignment="1">
      <alignment vertical="center"/>
    </xf>
    <xf numFmtId="0" fontId="20" fillId="4" borderId="17" xfId="0" applyFont="1" applyFill="1" applyBorder="1" applyAlignment="1">
      <alignment vertical="center"/>
    </xf>
    <xf numFmtId="166" fontId="7" fillId="2" borderId="19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166" fontId="7" fillId="2" borderId="20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20" fillId="4" borderId="7" xfId="0" applyFont="1" applyFill="1" applyBorder="1" applyAlignment="1">
      <alignment vertical="center"/>
    </xf>
    <xf numFmtId="166" fontId="7" fillId="2" borderId="21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166" fontId="14" fillId="0" borderId="0" xfId="0" applyNumberFormat="1" applyFont="1" applyAlignment="1">
      <alignment vertical="center"/>
    </xf>
    <xf numFmtId="0" fontId="21" fillId="3" borderId="18" xfId="0" applyFont="1" applyFill="1" applyBorder="1" applyAlignment="1">
      <alignment vertical="center"/>
    </xf>
    <xf numFmtId="0" fontId="21" fillId="3" borderId="17" xfId="0" applyFont="1" applyFill="1" applyBorder="1" applyAlignment="1">
      <alignment vertical="center"/>
    </xf>
    <xf numFmtId="0" fontId="21" fillId="3" borderId="28" xfId="0" applyFont="1" applyFill="1" applyBorder="1" applyAlignment="1">
      <alignment vertical="center"/>
    </xf>
    <xf numFmtId="0" fontId="21" fillId="3" borderId="36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1" fillId="5" borderId="0" xfId="0" applyFont="1" applyFill="1"/>
    <xf numFmtId="0" fontId="7" fillId="2" borderId="34" xfId="0" applyFont="1" applyFill="1" applyBorder="1" applyAlignment="1" applyProtection="1">
      <alignment horizontal="center" vertical="center"/>
      <protection locked="0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166" fontId="18" fillId="2" borderId="13" xfId="0" applyNumberFormat="1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166" fontId="18" fillId="2" borderId="38" xfId="0" applyNumberFormat="1" applyFont="1" applyFill="1" applyBorder="1" applyAlignment="1">
      <alignment vertical="center"/>
    </xf>
    <xf numFmtId="0" fontId="23" fillId="0" borderId="0" xfId="1" applyNumberFormat="1" applyFont="1" applyFill="1" applyBorder="1" applyAlignment="1" applyProtection="1">
      <alignment horizontal="right" vertical="top"/>
    </xf>
    <xf numFmtId="0" fontId="9" fillId="0" borderId="0" xfId="1" applyProtection="1"/>
    <xf numFmtId="0" fontId="14" fillId="0" borderId="0" xfId="0" applyFont="1" applyAlignment="1">
      <alignment vertical="center"/>
    </xf>
    <xf numFmtId="166" fontId="1" fillId="0" borderId="0" xfId="0" applyNumberFormat="1" applyFont="1"/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4" borderId="1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44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166" fontId="18" fillId="2" borderId="38" xfId="0" applyNumberFormat="1" applyFont="1" applyFill="1" applyBorder="1" applyAlignment="1">
      <alignment horizontal="right" vertical="center"/>
    </xf>
    <xf numFmtId="166" fontId="18" fillId="2" borderId="15" xfId="0" applyNumberFormat="1" applyFont="1" applyFill="1" applyBorder="1" applyAlignment="1">
      <alignment horizontal="right" vertical="center"/>
    </xf>
    <xf numFmtId="166" fontId="18" fillId="2" borderId="45" xfId="0" applyNumberFormat="1" applyFont="1" applyFill="1" applyBorder="1" applyAlignment="1">
      <alignment horizontal="right" vertical="center"/>
    </xf>
    <xf numFmtId="166" fontId="7" fillId="2" borderId="31" xfId="0" applyNumberFormat="1" applyFont="1" applyFill="1" applyBorder="1" applyAlignment="1">
      <alignment horizontal="center" vertical="center"/>
    </xf>
    <xf numFmtId="166" fontId="7" fillId="2" borderId="42" xfId="0" applyNumberFormat="1" applyFont="1" applyFill="1" applyBorder="1" applyAlignment="1">
      <alignment horizontal="center" vertical="center"/>
    </xf>
    <xf numFmtId="166" fontId="18" fillId="2" borderId="35" xfId="0" applyNumberFormat="1" applyFont="1" applyFill="1" applyBorder="1" applyAlignment="1">
      <alignment horizontal="right" vertical="center"/>
    </xf>
    <xf numFmtId="166" fontId="18" fillId="2" borderId="43" xfId="0" applyNumberFormat="1" applyFont="1" applyFill="1" applyBorder="1" applyAlignment="1">
      <alignment horizontal="right" vertical="center"/>
    </xf>
    <xf numFmtId="166" fontId="18" fillId="2" borderId="40" xfId="0" applyNumberFormat="1" applyFont="1" applyFill="1" applyBorder="1" applyAlignment="1">
      <alignment horizontal="right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166" fontId="7" fillId="2" borderId="39" xfId="0" applyNumberFormat="1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21"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  <color rgb="FF99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39690</xdr:rowOff>
    </xdr:from>
    <xdr:to>
      <xdr:col>5</xdr:col>
      <xdr:colOff>809625</xdr:colOff>
      <xdr:row>1</xdr:row>
      <xdr:rowOff>220529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5488" y="39690"/>
          <a:ext cx="409575" cy="4110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2886076</xdr:colOff>
      <xdr:row>69</xdr:row>
      <xdr:rowOff>1</xdr:rowOff>
    </xdr:from>
    <xdr:to>
      <xdr:col>1</xdr:col>
      <xdr:colOff>3190875</xdr:colOff>
      <xdr:row>70</xdr:row>
      <xdr:rowOff>160538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6" y="12106276"/>
          <a:ext cx="304799" cy="333574"/>
        </a:xfrm>
        <a:prstGeom prst="rect">
          <a:avLst/>
        </a:prstGeom>
      </xdr:spPr>
    </xdr:pic>
    <xdr:clientData/>
  </xdr:twoCellAnchor>
  <xdr:twoCellAnchor>
    <xdr:from>
      <xdr:col>1</xdr:col>
      <xdr:colOff>2905125</xdr:colOff>
      <xdr:row>78</xdr:row>
      <xdr:rowOff>19050</xdr:rowOff>
    </xdr:from>
    <xdr:to>
      <xdr:col>1</xdr:col>
      <xdr:colOff>3200400</xdr:colOff>
      <xdr:row>79</xdr:row>
      <xdr:rowOff>149765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5582900"/>
          <a:ext cx="295275" cy="302165"/>
        </a:xfrm>
        <a:prstGeom prst="rect">
          <a:avLst/>
        </a:prstGeom>
      </xdr:spPr>
    </xdr:pic>
    <xdr:clientData/>
  </xdr:twoCellAnchor>
  <xdr:twoCellAnchor>
    <xdr:from>
      <xdr:col>1</xdr:col>
      <xdr:colOff>2859942</xdr:colOff>
      <xdr:row>89</xdr:row>
      <xdr:rowOff>7937</xdr:rowOff>
    </xdr:from>
    <xdr:to>
      <xdr:col>1</xdr:col>
      <xdr:colOff>3158405</xdr:colOff>
      <xdr:row>90</xdr:row>
      <xdr:rowOff>156647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380" y="17867312"/>
          <a:ext cx="298463" cy="323335"/>
        </a:xfrm>
        <a:prstGeom prst="rect">
          <a:avLst/>
        </a:prstGeom>
      </xdr:spPr>
    </xdr:pic>
    <xdr:clientData/>
  </xdr:twoCellAnchor>
  <xdr:twoCellAnchor>
    <xdr:from>
      <xdr:col>1</xdr:col>
      <xdr:colOff>2897190</xdr:colOff>
      <xdr:row>100</xdr:row>
      <xdr:rowOff>31751</xdr:rowOff>
    </xdr:from>
    <xdr:to>
      <xdr:col>1</xdr:col>
      <xdr:colOff>3186800</xdr:colOff>
      <xdr:row>101</xdr:row>
      <xdr:rowOff>142875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628" y="19692939"/>
          <a:ext cx="289610" cy="285749"/>
        </a:xfrm>
        <a:prstGeom prst="rect">
          <a:avLst/>
        </a:prstGeom>
      </xdr:spPr>
    </xdr:pic>
    <xdr:clientData/>
  </xdr:twoCellAnchor>
  <xdr:twoCellAnchor editAs="oneCell">
    <xdr:from>
      <xdr:col>1</xdr:col>
      <xdr:colOff>2935392</xdr:colOff>
      <xdr:row>184</xdr:row>
      <xdr:rowOff>31748</xdr:rowOff>
    </xdr:from>
    <xdr:to>
      <xdr:col>1</xdr:col>
      <xdr:colOff>3214686</xdr:colOff>
      <xdr:row>185</xdr:row>
      <xdr:rowOff>146490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0830" y="39893873"/>
          <a:ext cx="279294" cy="289367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2921001</xdr:colOff>
      <xdr:row>138</xdr:row>
      <xdr:rowOff>31750</xdr:rowOff>
    </xdr:from>
    <xdr:to>
      <xdr:col>1</xdr:col>
      <xdr:colOff>3198813</xdr:colOff>
      <xdr:row>139</xdr:row>
      <xdr:rowOff>158750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439" y="38092063"/>
          <a:ext cx="277812" cy="301625"/>
        </a:xfrm>
        <a:prstGeom prst="rect">
          <a:avLst/>
        </a:prstGeom>
      </xdr:spPr>
    </xdr:pic>
    <xdr:clientData/>
  </xdr:twoCellAnchor>
  <xdr:twoCellAnchor>
    <xdr:from>
      <xdr:col>1</xdr:col>
      <xdr:colOff>2873375</xdr:colOff>
      <xdr:row>61</xdr:row>
      <xdr:rowOff>15875</xdr:rowOff>
    </xdr:from>
    <xdr:to>
      <xdr:col>1</xdr:col>
      <xdr:colOff>3157154</xdr:colOff>
      <xdr:row>62</xdr:row>
      <xdr:rowOff>158750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438" y="11231563"/>
          <a:ext cx="283779" cy="317500"/>
        </a:xfrm>
        <a:prstGeom prst="rect">
          <a:avLst/>
        </a:prstGeom>
      </xdr:spPr>
    </xdr:pic>
    <xdr:clientData/>
  </xdr:twoCellAnchor>
  <xdr:oneCellAnchor>
    <xdr:from>
      <xdr:col>1</xdr:col>
      <xdr:colOff>2913065</xdr:colOff>
      <xdr:row>147</xdr:row>
      <xdr:rowOff>31750</xdr:rowOff>
    </xdr:from>
    <xdr:ext cx="290670" cy="293687"/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8" y="25566688"/>
          <a:ext cx="290670" cy="293687"/>
        </a:xfrm>
        <a:prstGeom prst="rect">
          <a:avLst/>
        </a:prstGeom>
      </xdr:spPr>
    </xdr:pic>
    <xdr:clientData/>
  </xdr:oneCellAnchor>
  <xdr:oneCellAnchor>
    <xdr:from>
      <xdr:col>1</xdr:col>
      <xdr:colOff>2913064</xdr:colOff>
      <xdr:row>174</xdr:row>
      <xdr:rowOff>15875</xdr:rowOff>
    </xdr:from>
    <xdr:ext cx="292302" cy="317500"/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7" y="32885063"/>
          <a:ext cx="292302" cy="317500"/>
        </a:xfrm>
        <a:prstGeom prst="rect">
          <a:avLst/>
        </a:prstGeom>
      </xdr:spPr>
    </xdr:pic>
    <xdr:clientData/>
  </xdr:oneCellAnchor>
  <xdr:oneCellAnchor>
    <xdr:from>
      <xdr:col>1</xdr:col>
      <xdr:colOff>2905125</xdr:colOff>
      <xdr:row>155</xdr:row>
      <xdr:rowOff>31750</xdr:rowOff>
    </xdr:from>
    <xdr:ext cx="301625" cy="301625"/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1188" y="34647188"/>
          <a:ext cx="301625" cy="301625"/>
        </a:xfrm>
        <a:prstGeom prst="rect">
          <a:avLst/>
        </a:prstGeom>
      </xdr:spPr>
    </xdr:pic>
    <xdr:clientData/>
  </xdr:oneCellAnchor>
  <xdr:twoCellAnchor editAs="oneCell">
    <xdr:from>
      <xdr:col>1</xdr:col>
      <xdr:colOff>2873377</xdr:colOff>
      <xdr:row>165</xdr:row>
      <xdr:rowOff>23817</xdr:rowOff>
    </xdr:from>
    <xdr:to>
      <xdr:col>1</xdr:col>
      <xdr:colOff>3196933</xdr:colOff>
      <xdr:row>166</xdr:row>
      <xdr:rowOff>150812</xdr:rowOff>
    </xdr:to>
    <xdr:pic>
      <xdr:nvPicPr>
        <xdr:cNvPr id="31" name="Picture 15" descr="S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flipH="1">
          <a:off x="3119440" y="33789942"/>
          <a:ext cx="323556" cy="301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2913063</xdr:colOff>
      <xdr:row>130</xdr:row>
      <xdr:rowOff>23812</xdr:rowOff>
    </xdr:from>
    <xdr:ext cx="301625" cy="309459"/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6" y="26416000"/>
          <a:ext cx="301625" cy="309459"/>
        </a:xfrm>
        <a:prstGeom prst="rect">
          <a:avLst/>
        </a:prstGeom>
      </xdr:spPr>
    </xdr:pic>
    <xdr:clientData/>
  </xdr:oneCellAnchor>
  <xdr:oneCellAnchor>
    <xdr:from>
      <xdr:col>1</xdr:col>
      <xdr:colOff>2897188</xdr:colOff>
      <xdr:row>114</xdr:row>
      <xdr:rowOff>23812</xdr:rowOff>
    </xdr:from>
    <xdr:ext cx="293687" cy="307963"/>
    <xdr:pic>
      <xdr:nvPicPr>
        <xdr:cNvPr id="4" name="Image 3">
          <a:extLst>
            <a:ext uri="{FF2B5EF4-FFF2-40B4-BE49-F238E27FC236}">
              <a16:creationId xmlns:a16="http://schemas.microsoft.com/office/drawing/2014/main" id="{01A9E91B-832A-4B0D-8E6D-A885B5B29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1" y="23463250"/>
          <a:ext cx="293687" cy="307963"/>
        </a:xfrm>
        <a:prstGeom prst="rect">
          <a:avLst/>
        </a:prstGeom>
      </xdr:spPr>
    </xdr:pic>
    <xdr:clientData/>
  </xdr:oneCellAnchor>
  <xdr:oneCellAnchor>
    <xdr:from>
      <xdr:col>1</xdr:col>
      <xdr:colOff>2905125</xdr:colOff>
      <xdr:row>122</xdr:row>
      <xdr:rowOff>7938</xdr:rowOff>
    </xdr:from>
    <xdr:ext cx="317500" cy="344722"/>
    <xdr:pic>
      <xdr:nvPicPr>
        <xdr:cNvPr id="9" name="Image 8">
          <a:extLst>
            <a:ext uri="{FF2B5EF4-FFF2-40B4-BE49-F238E27FC236}">
              <a16:creationId xmlns:a16="http://schemas.microsoft.com/office/drawing/2014/main" id="{CB95A3DE-F8F7-49E4-A26A-4D6AAF504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1188" y="26241376"/>
          <a:ext cx="317500" cy="3447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lena.scrignari@biz-geo.ch" TargetMode="External"/><Relationship Id="rId1" Type="http://schemas.openxmlformats.org/officeDocument/2006/relationships/hyperlink" Target="http://www.geo-education.ch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S198"/>
  <sheetViews>
    <sheetView tabSelected="1" zoomScale="120" zoomScaleNormal="120" workbookViewId="0">
      <selection activeCell="D55" sqref="D55:F56"/>
    </sheetView>
  </sheetViews>
  <sheetFormatPr baseColWidth="10" defaultColWidth="11.42578125" defaultRowHeight="13.5" x14ac:dyDescent="0.25"/>
  <cols>
    <col min="1" max="1" width="3.7109375" style="5" customWidth="1"/>
    <col min="2" max="2" width="48.5703125" style="5" customWidth="1"/>
    <col min="3" max="3" width="1" style="5" customWidth="1"/>
    <col min="4" max="6" width="13.28515625" style="5" customWidth="1"/>
    <col min="7" max="7" width="3.5703125" style="5" customWidth="1"/>
    <col min="8" max="8" width="0.85546875" style="5" customWidth="1"/>
    <col min="9" max="9" width="12.7109375" style="6" hidden="1" customWidth="1"/>
    <col min="10" max="10" width="22.7109375" style="7" hidden="1" customWidth="1"/>
    <col min="11" max="11" width="5" style="7" hidden="1" customWidth="1"/>
    <col min="12" max="12" width="11.28515625" style="7" hidden="1" customWidth="1"/>
    <col min="13" max="14" width="7.42578125" style="7" hidden="1" customWidth="1"/>
    <col min="15" max="15" width="16" style="7" hidden="1" customWidth="1"/>
    <col min="16" max="16" width="12.7109375" style="6" hidden="1" customWidth="1"/>
    <col min="17" max="17" width="3.85546875" style="6" hidden="1" customWidth="1"/>
    <col min="18" max="18" width="16.42578125" style="5" hidden="1" customWidth="1"/>
    <col min="19" max="16384" width="11.42578125" style="5"/>
  </cols>
  <sheetData>
    <row r="1" spans="2:18" ht="18" x14ac:dyDescent="0.25">
      <c r="B1" s="97" t="s">
        <v>47</v>
      </c>
      <c r="C1" s="97"/>
      <c r="D1" s="97"/>
      <c r="E1" s="97"/>
      <c r="F1" s="97"/>
    </row>
    <row r="2" spans="2:18" ht="18" x14ac:dyDescent="0.25">
      <c r="B2" s="97" t="s">
        <v>26</v>
      </c>
      <c r="C2" s="97"/>
      <c r="D2" s="97"/>
      <c r="E2" s="97"/>
      <c r="F2" s="97"/>
    </row>
    <row r="3" spans="2:18" ht="11.25" customHeight="1" x14ac:dyDescent="0.25">
      <c r="B3" s="8"/>
      <c r="C3" s="8"/>
      <c r="D3" s="8"/>
      <c r="E3" s="8"/>
      <c r="F3" s="74" t="s">
        <v>141</v>
      </c>
    </row>
    <row r="4" spans="2:18" ht="13.5" customHeight="1" x14ac:dyDescent="0.25">
      <c r="B4" s="5" t="s">
        <v>147</v>
      </c>
    </row>
    <row r="5" spans="2:18" ht="13.5" customHeight="1" x14ac:dyDescent="0.25">
      <c r="B5" s="5" t="s">
        <v>93</v>
      </c>
      <c r="E5" s="75" t="s">
        <v>148</v>
      </c>
    </row>
    <row r="6" spans="2:18" ht="20.25" customHeight="1" x14ac:dyDescent="0.25">
      <c r="B6" s="76"/>
      <c r="E6" s="9"/>
    </row>
    <row r="7" spans="2:18" ht="15.75" customHeight="1" x14ac:dyDescent="0.25">
      <c r="B7" s="90" t="s">
        <v>0</v>
      </c>
      <c r="C7" s="90"/>
      <c r="D7" s="90"/>
      <c r="E7" s="90"/>
      <c r="F7" s="90"/>
      <c r="I7" s="6" t="s">
        <v>46</v>
      </c>
      <c r="J7" s="7" t="s">
        <v>46</v>
      </c>
      <c r="K7" s="7" t="s">
        <v>41</v>
      </c>
      <c r="L7" s="7" t="s">
        <v>42</v>
      </c>
      <c r="M7" s="7" t="s">
        <v>43</v>
      </c>
      <c r="N7" s="7" t="s">
        <v>43</v>
      </c>
      <c r="O7" s="7" t="s">
        <v>48</v>
      </c>
      <c r="P7" s="6" t="s">
        <v>46</v>
      </c>
      <c r="Q7" s="6" t="s">
        <v>49</v>
      </c>
      <c r="R7" s="6" t="s">
        <v>46</v>
      </c>
    </row>
    <row r="8" spans="2:18" ht="13.5" customHeight="1" x14ac:dyDescent="0.25">
      <c r="B8" s="10" t="s">
        <v>1</v>
      </c>
      <c r="C8" s="11"/>
      <c r="D8" s="87" t="s">
        <v>46</v>
      </c>
      <c r="E8" s="88"/>
      <c r="F8" s="89"/>
      <c r="I8" s="6" t="s">
        <v>27</v>
      </c>
      <c r="J8" s="7" t="s">
        <v>57</v>
      </c>
      <c r="K8" s="7">
        <v>1</v>
      </c>
      <c r="L8" s="7" t="s">
        <v>29</v>
      </c>
      <c r="M8" s="7">
        <v>2008</v>
      </c>
      <c r="N8" s="7">
        <v>2026</v>
      </c>
      <c r="O8" s="12">
        <v>1</v>
      </c>
      <c r="P8" s="6" t="s">
        <v>44</v>
      </c>
      <c r="Q8" s="6" t="s">
        <v>44</v>
      </c>
      <c r="R8" s="5" t="s">
        <v>137</v>
      </c>
    </row>
    <row r="9" spans="2:18" ht="13.5" customHeight="1" x14ac:dyDescent="0.25">
      <c r="B9" s="10" t="s">
        <v>2</v>
      </c>
      <c r="D9" s="87"/>
      <c r="E9" s="88"/>
      <c r="F9" s="89"/>
      <c r="I9" s="6" t="s">
        <v>28</v>
      </c>
      <c r="J9" s="7" t="s">
        <v>58</v>
      </c>
      <c r="K9" s="7">
        <v>2</v>
      </c>
      <c r="L9" s="7" t="s">
        <v>30</v>
      </c>
      <c r="M9" s="7">
        <v>2007</v>
      </c>
      <c r="N9" s="7">
        <v>2025</v>
      </c>
      <c r="O9" s="12">
        <v>2</v>
      </c>
      <c r="P9" s="6" t="s">
        <v>45</v>
      </c>
      <c r="R9" s="5" t="s">
        <v>138</v>
      </c>
    </row>
    <row r="10" spans="2:18" ht="13.5" customHeight="1" x14ac:dyDescent="0.25">
      <c r="B10" s="10" t="s">
        <v>3</v>
      </c>
      <c r="D10" s="87"/>
      <c r="E10" s="88"/>
      <c r="F10" s="89"/>
      <c r="I10" s="6" t="s">
        <v>159</v>
      </c>
      <c r="J10" s="7" t="s">
        <v>56</v>
      </c>
      <c r="K10" s="7">
        <v>3</v>
      </c>
      <c r="L10" s="7" t="s">
        <v>31</v>
      </c>
      <c r="M10" s="7">
        <v>2006</v>
      </c>
      <c r="N10" s="7">
        <v>2024</v>
      </c>
      <c r="O10" s="12">
        <v>3</v>
      </c>
    </row>
    <row r="11" spans="2:18" ht="13.5" customHeight="1" x14ac:dyDescent="0.25">
      <c r="B11" s="10" t="s">
        <v>4</v>
      </c>
      <c r="D11" s="87"/>
      <c r="E11" s="88"/>
      <c r="F11" s="89"/>
      <c r="J11" s="7" t="s">
        <v>59</v>
      </c>
      <c r="K11" s="7">
        <v>4</v>
      </c>
      <c r="L11" s="7" t="s">
        <v>32</v>
      </c>
      <c r="M11" s="7">
        <v>2005</v>
      </c>
      <c r="N11" s="7">
        <v>2023</v>
      </c>
      <c r="O11" s="12">
        <v>4</v>
      </c>
    </row>
    <row r="12" spans="2:18" ht="13.5" customHeight="1" x14ac:dyDescent="0.25">
      <c r="B12" s="10" t="s">
        <v>53</v>
      </c>
      <c r="D12" s="87"/>
      <c r="E12" s="88"/>
      <c r="F12" s="89"/>
      <c r="J12" s="7" t="s">
        <v>60</v>
      </c>
      <c r="K12" s="7">
        <v>5</v>
      </c>
      <c r="L12" s="7" t="s">
        <v>33</v>
      </c>
      <c r="M12" s="7">
        <v>2004</v>
      </c>
      <c r="N12" s="7">
        <v>2022</v>
      </c>
      <c r="O12" s="12">
        <v>5</v>
      </c>
    </row>
    <row r="13" spans="2:18" ht="13.5" customHeight="1" x14ac:dyDescent="0.25">
      <c r="B13" s="10" t="s">
        <v>5</v>
      </c>
      <c r="D13" s="87"/>
      <c r="E13" s="88"/>
      <c r="F13" s="89"/>
      <c r="J13" s="7" t="s">
        <v>61</v>
      </c>
      <c r="K13" s="7">
        <v>6</v>
      </c>
      <c r="L13" s="7" t="s">
        <v>34</v>
      </c>
      <c r="M13" s="7">
        <v>2003</v>
      </c>
      <c r="N13" s="7">
        <v>2021</v>
      </c>
      <c r="O13" s="12">
        <v>6</v>
      </c>
    </row>
    <row r="14" spans="2:18" ht="13.5" customHeight="1" x14ac:dyDescent="0.25">
      <c r="B14" s="10" t="s">
        <v>6</v>
      </c>
      <c r="D14" s="87"/>
      <c r="E14" s="88"/>
      <c r="F14" s="89"/>
      <c r="J14" s="7" t="s">
        <v>62</v>
      </c>
      <c r="K14" s="7">
        <v>7</v>
      </c>
      <c r="L14" s="7" t="s">
        <v>35</v>
      </c>
      <c r="M14" s="7">
        <v>2002</v>
      </c>
      <c r="N14" s="7">
        <v>2020</v>
      </c>
      <c r="O14" s="12">
        <v>7</v>
      </c>
    </row>
    <row r="15" spans="2:18" ht="13.5" customHeight="1" x14ac:dyDescent="0.25">
      <c r="B15" s="10" t="s">
        <v>7</v>
      </c>
      <c r="D15" s="87" t="s">
        <v>46</v>
      </c>
      <c r="E15" s="88"/>
      <c r="F15" s="89"/>
      <c r="J15" s="7" t="s">
        <v>63</v>
      </c>
      <c r="K15" s="7">
        <v>8</v>
      </c>
      <c r="L15" s="7" t="s">
        <v>36</v>
      </c>
      <c r="M15" s="7">
        <v>2001</v>
      </c>
      <c r="N15" s="7">
        <v>2019</v>
      </c>
      <c r="O15" s="12">
        <v>8</v>
      </c>
    </row>
    <row r="16" spans="2:18" ht="13.5" customHeight="1" x14ac:dyDescent="0.25">
      <c r="B16" s="10" t="s">
        <v>8</v>
      </c>
      <c r="D16" s="87"/>
      <c r="E16" s="88"/>
      <c r="F16" s="89"/>
      <c r="J16" s="7" t="s">
        <v>64</v>
      </c>
      <c r="K16" s="7">
        <v>9</v>
      </c>
      <c r="L16" s="7" t="s">
        <v>37</v>
      </c>
      <c r="M16" s="7">
        <v>2000</v>
      </c>
      <c r="N16" s="7">
        <v>2018</v>
      </c>
      <c r="O16" s="12">
        <v>9</v>
      </c>
    </row>
    <row r="17" spans="2:15" ht="13.5" customHeight="1" x14ac:dyDescent="0.25">
      <c r="B17" s="10" t="s">
        <v>9</v>
      </c>
      <c r="D17" s="81"/>
      <c r="E17" s="82"/>
      <c r="F17" s="83"/>
      <c r="J17" s="7" t="s">
        <v>65</v>
      </c>
      <c r="K17" s="7">
        <v>10</v>
      </c>
      <c r="L17" s="7" t="s">
        <v>38</v>
      </c>
      <c r="M17" s="7">
        <v>1999</v>
      </c>
      <c r="N17" s="7">
        <v>2017</v>
      </c>
      <c r="O17" s="12">
        <v>10</v>
      </c>
    </row>
    <row r="18" spans="2:15" ht="13.5" customHeight="1" x14ac:dyDescent="0.25">
      <c r="B18" s="10" t="s">
        <v>22</v>
      </c>
      <c r="D18" s="81"/>
      <c r="E18" s="82"/>
      <c r="F18" s="83"/>
      <c r="J18" s="7" t="s">
        <v>66</v>
      </c>
      <c r="K18" s="7">
        <v>11</v>
      </c>
      <c r="L18" s="7" t="s">
        <v>39</v>
      </c>
      <c r="M18" s="7">
        <v>1998</v>
      </c>
      <c r="N18" s="7">
        <v>2016</v>
      </c>
      <c r="O18" s="12">
        <v>11</v>
      </c>
    </row>
    <row r="19" spans="2:15" ht="13.5" customHeight="1" x14ac:dyDescent="0.25">
      <c r="B19" s="10" t="s">
        <v>10</v>
      </c>
      <c r="D19" s="2" t="s">
        <v>41</v>
      </c>
      <c r="E19" s="4" t="s">
        <v>42</v>
      </c>
      <c r="F19" s="3" t="s">
        <v>43</v>
      </c>
      <c r="J19" s="7" t="s">
        <v>67</v>
      </c>
      <c r="K19" s="7">
        <v>12</v>
      </c>
      <c r="L19" s="7" t="s">
        <v>40</v>
      </c>
      <c r="M19" s="7">
        <v>1997</v>
      </c>
      <c r="N19" s="7">
        <v>2015</v>
      </c>
      <c r="O19" s="12">
        <v>12</v>
      </c>
    </row>
    <row r="20" spans="2:15" ht="13.5" customHeight="1" x14ac:dyDescent="0.25">
      <c r="B20" s="10" t="s">
        <v>121</v>
      </c>
      <c r="D20" s="81"/>
      <c r="E20" s="82"/>
      <c r="F20" s="83"/>
      <c r="J20" s="7" t="s">
        <v>68</v>
      </c>
      <c r="K20" s="7">
        <v>13</v>
      </c>
      <c r="M20" s="7">
        <v>1996</v>
      </c>
      <c r="N20" s="7">
        <v>2014</v>
      </c>
      <c r="O20" s="12">
        <v>13</v>
      </c>
    </row>
    <row r="21" spans="2:15" ht="13.5" customHeight="1" x14ac:dyDescent="0.25">
      <c r="B21" s="10" t="s">
        <v>11</v>
      </c>
      <c r="C21" s="66"/>
      <c r="D21" s="4" t="s">
        <v>46</v>
      </c>
      <c r="E21" s="87"/>
      <c r="F21" s="89"/>
      <c r="J21" s="7" t="s">
        <v>69</v>
      </c>
      <c r="K21" s="7">
        <v>14</v>
      </c>
      <c r="M21" s="7">
        <v>1995</v>
      </c>
      <c r="N21" s="7">
        <v>2013</v>
      </c>
      <c r="O21" s="12">
        <v>14</v>
      </c>
    </row>
    <row r="22" spans="2:15" ht="13.5" customHeight="1" x14ac:dyDescent="0.25">
      <c r="B22" s="13" t="s">
        <v>88</v>
      </c>
      <c r="C22" s="14"/>
      <c r="D22" s="92" t="s">
        <v>52</v>
      </c>
      <c r="E22" s="93"/>
      <c r="F22" s="94"/>
      <c r="J22" s="7" t="s">
        <v>70</v>
      </c>
      <c r="K22" s="7">
        <v>15</v>
      </c>
      <c r="M22" s="7">
        <v>1994</v>
      </c>
      <c r="N22" s="7">
        <v>2012</v>
      </c>
      <c r="O22" s="12">
        <v>15</v>
      </c>
    </row>
    <row r="23" spans="2:15" ht="13.5" customHeight="1" x14ac:dyDescent="0.25">
      <c r="B23" s="10" t="s">
        <v>89</v>
      </c>
      <c r="D23" s="1" t="s">
        <v>43</v>
      </c>
      <c r="E23" s="87"/>
      <c r="F23" s="89"/>
      <c r="H23" s="6"/>
      <c r="J23" s="7" t="s">
        <v>71</v>
      </c>
      <c r="K23" s="7">
        <v>16</v>
      </c>
      <c r="M23" s="7">
        <v>1993</v>
      </c>
      <c r="N23" s="7">
        <v>2011</v>
      </c>
      <c r="O23" s="12">
        <v>16</v>
      </c>
    </row>
    <row r="24" spans="2:15" ht="13.5" customHeight="1" x14ac:dyDescent="0.25">
      <c r="B24" s="10" t="s">
        <v>90</v>
      </c>
      <c r="D24" s="1" t="s">
        <v>43</v>
      </c>
      <c r="E24" s="95"/>
      <c r="F24" s="96"/>
      <c r="J24" s="7" t="s">
        <v>72</v>
      </c>
      <c r="K24" s="7">
        <v>17</v>
      </c>
      <c r="M24" s="7">
        <v>1992</v>
      </c>
      <c r="N24" s="7">
        <v>2010</v>
      </c>
      <c r="O24" s="12">
        <v>17</v>
      </c>
    </row>
    <row r="25" spans="2:15" ht="13.5" customHeight="1" x14ac:dyDescent="0.25">
      <c r="B25" s="10" t="s">
        <v>91</v>
      </c>
      <c r="D25" s="91"/>
      <c r="E25" s="91"/>
      <c r="F25" s="91"/>
      <c r="J25" s="7" t="s">
        <v>73</v>
      </c>
      <c r="K25" s="7">
        <v>18</v>
      </c>
      <c r="M25" s="7">
        <v>1991</v>
      </c>
      <c r="N25" s="7">
        <v>2009</v>
      </c>
      <c r="O25" s="12">
        <v>18</v>
      </c>
    </row>
    <row r="26" spans="2:15" ht="10.5" customHeight="1" x14ac:dyDescent="0.25">
      <c r="J26" s="7" t="s">
        <v>74</v>
      </c>
      <c r="K26" s="7">
        <v>19</v>
      </c>
      <c r="M26" s="7">
        <v>1990</v>
      </c>
      <c r="N26" s="7">
        <v>2008</v>
      </c>
      <c r="O26" s="12">
        <v>19</v>
      </c>
    </row>
    <row r="27" spans="2:15" ht="15.75" customHeight="1" x14ac:dyDescent="0.25">
      <c r="B27" s="90" t="s">
        <v>13</v>
      </c>
      <c r="C27" s="90"/>
      <c r="D27" s="90"/>
      <c r="E27" s="90"/>
      <c r="F27" s="90"/>
      <c r="J27" s="7" t="s">
        <v>75</v>
      </c>
      <c r="K27" s="7">
        <v>20</v>
      </c>
      <c r="M27" s="7">
        <v>1989</v>
      </c>
      <c r="N27" s="7">
        <v>2007</v>
      </c>
      <c r="O27" s="12">
        <v>20</v>
      </c>
    </row>
    <row r="28" spans="2:15" ht="13.5" customHeight="1" x14ac:dyDescent="0.25">
      <c r="B28" s="10" t="s">
        <v>14</v>
      </c>
      <c r="D28" s="87"/>
      <c r="E28" s="88"/>
      <c r="F28" s="89"/>
      <c r="J28" s="7" t="s">
        <v>76</v>
      </c>
      <c r="K28" s="7">
        <v>21</v>
      </c>
      <c r="M28" s="7">
        <v>1988</v>
      </c>
      <c r="N28" s="7">
        <v>2006</v>
      </c>
      <c r="O28" s="12">
        <v>21</v>
      </c>
    </row>
    <row r="29" spans="2:15" ht="13.5" customHeight="1" x14ac:dyDescent="0.25">
      <c r="B29" s="10" t="s">
        <v>4</v>
      </c>
      <c r="D29" s="87"/>
      <c r="E29" s="88"/>
      <c r="F29" s="89"/>
      <c r="J29" s="7" t="s">
        <v>77</v>
      </c>
      <c r="K29" s="7">
        <v>22</v>
      </c>
      <c r="M29" s="7">
        <v>1987</v>
      </c>
      <c r="N29" s="7">
        <v>2005</v>
      </c>
      <c r="O29" s="12">
        <v>22</v>
      </c>
    </row>
    <row r="30" spans="2:15" ht="13.5" customHeight="1" x14ac:dyDescent="0.25">
      <c r="B30" s="10" t="s">
        <v>53</v>
      </c>
      <c r="D30" s="87"/>
      <c r="E30" s="88"/>
      <c r="F30" s="89"/>
      <c r="J30" s="7" t="s">
        <v>78</v>
      </c>
      <c r="K30" s="7">
        <v>23</v>
      </c>
      <c r="M30" s="7">
        <v>1986</v>
      </c>
      <c r="N30" s="7">
        <v>2004</v>
      </c>
      <c r="O30" s="12">
        <v>23</v>
      </c>
    </row>
    <row r="31" spans="2:15" ht="13.5" customHeight="1" x14ac:dyDescent="0.25">
      <c r="B31" s="10" t="s">
        <v>5</v>
      </c>
      <c r="D31" s="87"/>
      <c r="E31" s="88"/>
      <c r="F31" s="89"/>
      <c r="J31" s="7" t="s">
        <v>79</v>
      </c>
      <c r="K31" s="7">
        <v>24</v>
      </c>
      <c r="M31" s="7">
        <v>1985</v>
      </c>
      <c r="N31" s="7">
        <v>2003</v>
      </c>
      <c r="O31" s="12">
        <v>24</v>
      </c>
    </row>
    <row r="32" spans="2:15" ht="13.5" customHeight="1" x14ac:dyDescent="0.25">
      <c r="B32" s="10" t="s">
        <v>6</v>
      </c>
      <c r="D32" s="87"/>
      <c r="E32" s="88"/>
      <c r="F32" s="89"/>
      <c r="J32" s="7" t="s">
        <v>80</v>
      </c>
      <c r="K32" s="7">
        <v>25</v>
      </c>
      <c r="M32" s="7">
        <v>1984</v>
      </c>
      <c r="N32" s="7">
        <v>2002</v>
      </c>
      <c r="O32" s="12">
        <v>25</v>
      </c>
    </row>
    <row r="33" spans="2:15" ht="13.5" customHeight="1" x14ac:dyDescent="0.25">
      <c r="B33" s="10" t="s">
        <v>7</v>
      </c>
      <c r="D33" s="87" t="s">
        <v>55</v>
      </c>
      <c r="E33" s="88"/>
      <c r="F33" s="89"/>
      <c r="J33" s="7" t="s">
        <v>81</v>
      </c>
      <c r="K33" s="7">
        <v>26</v>
      </c>
      <c r="M33" s="7">
        <v>1983</v>
      </c>
      <c r="N33" s="7">
        <v>2001</v>
      </c>
      <c r="O33" s="12">
        <v>26</v>
      </c>
    </row>
    <row r="34" spans="2:15" ht="13.5" customHeight="1" x14ac:dyDescent="0.25">
      <c r="B34" s="10" t="s">
        <v>15</v>
      </c>
      <c r="D34" s="81"/>
      <c r="E34" s="82"/>
      <c r="F34" s="83"/>
      <c r="J34" s="7" t="s">
        <v>82</v>
      </c>
      <c r="K34" s="7">
        <v>27</v>
      </c>
      <c r="M34" s="7">
        <v>1982</v>
      </c>
      <c r="N34" s="7">
        <v>2000</v>
      </c>
      <c r="O34" s="12">
        <v>27</v>
      </c>
    </row>
    <row r="35" spans="2:15" ht="13.5" customHeight="1" x14ac:dyDescent="0.25">
      <c r="B35" s="10" t="s">
        <v>16</v>
      </c>
      <c r="D35" s="87"/>
      <c r="E35" s="88"/>
      <c r="F35" s="89"/>
      <c r="K35" s="7">
        <v>28</v>
      </c>
      <c r="M35" s="7">
        <v>1981</v>
      </c>
      <c r="N35" s="7">
        <v>1999</v>
      </c>
      <c r="O35" s="12">
        <v>28</v>
      </c>
    </row>
    <row r="36" spans="2:15" ht="13.5" customHeight="1" x14ac:dyDescent="0.25">
      <c r="B36" s="10" t="s">
        <v>12</v>
      </c>
      <c r="D36" s="87"/>
      <c r="E36" s="88"/>
      <c r="F36" s="89"/>
      <c r="K36" s="7">
        <v>29</v>
      </c>
      <c r="M36" s="7">
        <v>1980</v>
      </c>
      <c r="N36" s="7">
        <v>1998</v>
      </c>
      <c r="O36" s="12">
        <v>29</v>
      </c>
    </row>
    <row r="37" spans="2:15" ht="10.5" customHeight="1" x14ac:dyDescent="0.25">
      <c r="K37" s="7">
        <v>30</v>
      </c>
      <c r="M37" s="7">
        <v>1979</v>
      </c>
      <c r="N37" s="7">
        <v>1997</v>
      </c>
      <c r="O37" s="12">
        <v>30</v>
      </c>
    </row>
    <row r="38" spans="2:15" ht="15.75" customHeight="1" x14ac:dyDescent="0.25">
      <c r="B38" s="90" t="s">
        <v>17</v>
      </c>
      <c r="C38" s="90"/>
      <c r="D38" s="90"/>
      <c r="E38" s="90"/>
      <c r="F38" s="90"/>
      <c r="K38" s="7">
        <v>31</v>
      </c>
      <c r="M38" s="7">
        <v>1978</v>
      </c>
      <c r="N38" s="7">
        <v>1996</v>
      </c>
      <c r="O38" s="12">
        <v>31</v>
      </c>
    </row>
    <row r="39" spans="2:15" ht="13.5" customHeight="1" x14ac:dyDescent="0.25">
      <c r="B39" s="10" t="s">
        <v>18</v>
      </c>
      <c r="D39" s="91" t="s">
        <v>46</v>
      </c>
      <c r="E39" s="91"/>
      <c r="F39" s="91"/>
      <c r="M39" s="7">
        <v>1977</v>
      </c>
      <c r="N39" s="7">
        <v>1995</v>
      </c>
      <c r="O39" s="12">
        <v>32</v>
      </c>
    </row>
    <row r="40" spans="2:15" ht="13.5" customHeight="1" x14ac:dyDescent="0.25">
      <c r="B40" s="10" t="s">
        <v>19</v>
      </c>
      <c r="D40" s="91" t="s">
        <v>46</v>
      </c>
      <c r="E40" s="91"/>
      <c r="F40" s="91"/>
      <c r="M40" s="7">
        <v>1976</v>
      </c>
      <c r="N40" s="7">
        <v>1994</v>
      </c>
      <c r="O40" s="12">
        <v>33</v>
      </c>
    </row>
    <row r="41" spans="2:15" ht="13.5" customHeight="1" x14ac:dyDescent="0.25">
      <c r="B41" s="10" t="s">
        <v>20</v>
      </c>
      <c r="D41" s="91" t="s">
        <v>46</v>
      </c>
      <c r="E41" s="91"/>
      <c r="F41" s="91"/>
      <c r="M41" s="7">
        <v>1975</v>
      </c>
      <c r="N41" s="7">
        <v>1993</v>
      </c>
      <c r="O41" s="12">
        <v>34</v>
      </c>
    </row>
    <row r="42" spans="2:15" ht="13.5" customHeight="1" x14ac:dyDescent="0.25">
      <c r="B42" s="15" t="s">
        <v>1</v>
      </c>
      <c r="D42" s="84" t="s">
        <v>46</v>
      </c>
      <c r="E42" s="85"/>
      <c r="F42" s="86"/>
      <c r="M42" s="7">
        <v>1974</v>
      </c>
      <c r="N42" s="7">
        <v>1992</v>
      </c>
      <c r="O42" s="12">
        <v>35</v>
      </c>
    </row>
    <row r="43" spans="2:15" ht="13.5" customHeight="1" x14ac:dyDescent="0.25">
      <c r="B43" s="15" t="s">
        <v>2</v>
      </c>
      <c r="D43" s="87"/>
      <c r="E43" s="88"/>
      <c r="F43" s="89"/>
      <c r="M43" s="7">
        <v>1973</v>
      </c>
      <c r="N43" s="7">
        <v>1991</v>
      </c>
      <c r="O43" s="12">
        <v>36</v>
      </c>
    </row>
    <row r="44" spans="2:15" ht="13.5" customHeight="1" x14ac:dyDescent="0.25">
      <c r="B44" s="15" t="s">
        <v>3</v>
      </c>
      <c r="D44" s="87"/>
      <c r="E44" s="88"/>
      <c r="F44" s="89"/>
      <c r="M44" s="7">
        <v>1972</v>
      </c>
      <c r="N44" s="7">
        <v>1990</v>
      </c>
      <c r="O44" s="12">
        <v>37</v>
      </c>
    </row>
    <row r="45" spans="2:15" ht="13.5" customHeight="1" x14ac:dyDescent="0.25">
      <c r="B45" s="15" t="s">
        <v>4</v>
      </c>
      <c r="D45" s="87"/>
      <c r="E45" s="88"/>
      <c r="F45" s="89"/>
      <c r="M45" s="7">
        <v>1971</v>
      </c>
      <c r="N45" s="7">
        <v>1989</v>
      </c>
      <c r="O45" s="12">
        <v>38</v>
      </c>
    </row>
    <row r="46" spans="2:15" ht="13.5" customHeight="1" x14ac:dyDescent="0.25">
      <c r="B46" s="15" t="s">
        <v>53</v>
      </c>
      <c r="D46" s="87"/>
      <c r="E46" s="88"/>
      <c r="F46" s="89"/>
      <c r="M46" s="7">
        <v>1970</v>
      </c>
      <c r="N46" s="7">
        <v>1988</v>
      </c>
      <c r="O46" s="12">
        <v>39</v>
      </c>
    </row>
    <row r="47" spans="2:15" ht="13.5" customHeight="1" x14ac:dyDescent="0.25">
      <c r="B47" s="15" t="s">
        <v>5</v>
      </c>
      <c r="D47" s="87"/>
      <c r="E47" s="88"/>
      <c r="F47" s="89"/>
      <c r="M47" s="7">
        <v>1969</v>
      </c>
      <c r="N47" s="7">
        <v>1987</v>
      </c>
      <c r="O47" s="12">
        <v>40</v>
      </c>
    </row>
    <row r="48" spans="2:15" ht="13.5" customHeight="1" x14ac:dyDescent="0.25">
      <c r="B48" s="15" t="s">
        <v>6</v>
      </c>
      <c r="D48" s="87"/>
      <c r="E48" s="88"/>
      <c r="F48" s="89"/>
      <c r="M48" s="7">
        <v>1968</v>
      </c>
      <c r="N48" s="7">
        <v>1986</v>
      </c>
      <c r="O48" s="12">
        <v>41</v>
      </c>
    </row>
    <row r="49" spans="2:15" ht="13.5" customHeight="1" x14ac:dyDescent="0.25">
      <c r="B49" s="15" t="s">
        <v>7</v>
      </c>
      <c r="D49" s="84" t="s">
        <v>55</v>
      </c>
      <c r="E49" s="85"/>
      <c r="F49" s="86"/>
      <c r="M49" s="7">
        <v>1967</v>
      </c>
      <c r="N49" s="7">
        <v>1985</v>
      </c>
      <c r="O49" s="12">
        <v>42</v>
      </c>
    </row>
    <row r="50" spans="2:15" ht="13.5" customHeight="1" x14ac:dyDescent="0.25">
      <c r="B50" s="15" t="s">
        <v>8</v>
      </c>
      <c r="D50" s="87"/>
      <c r="E50" s="88"/>
      <c r="F50" s="89"/>
      <c r="M50" s="7">
        <v>1966</v>
      </c>
      <c r="N50" s="7">
        <v>1984</v>
      </c>
      <c r="O50" s="12">
        <v>43</v>
      </c>
    </row>
    <row r="51" spans="2:15" ht="13.5" customHeight="1" x14ac:dyDescent="0.25">
      <c r="B51" s="15" t="s">
        <v>21</v>
      </c>
      <c r="D51" s="81"/>
      <c r="E51" s="82"/>
      <c r="F51" s="83"/>
      <c r="M51" s="7">
        <v>1965</v>
      </c>
      <c r="N51" s="7">
        <v>1983</v>
      </c>
      <c r="O51" s="12">
        <v>44</v>
      </c>
    </row>
    <row r="52" spans="2:15" ht="13.5" customHeight="1" x14ac:dyDescent="0.25">
      <c r="B52" s="15" t="s">
        <v>22</v>
      </c>
      <c r="D52" s="81"/>
      <c r="E52" s="82"/>
      <c r="F52" s="83"/>
      <c r="M52" s="7">
        <v>1964</v>
      </c>
      <c r="N52" s="7">
        <v>1982</v>
      </c>
      <c r="O52" s="12">
        <v>45</v>
      </c>
    </row>
    <row r="53" spans="2:15" ht="10.5" customHeight="1" x14ac:dyDescent="0.25">
      <c r="M53" s="7">
        <v>1963</v>
      </c>
      <c r="N53" s="7">
        <v>1981</v>
      </c>
      <c r="O53" s="12">
        <v>46</v>
      </c>
    </row>
    <row r="54" spans="2:15" ht="15.75" customHeight="1" x14ac:dyDescent="0.25">
      <c r="B54" s="98" t="s">
        <v>23</v>
      </c>
      <c r="C54" s="98"/>
      <c r="D54" s="98"/>
      <c r="E54" s="98"/>
      <c r="F54" s="98"/>
      <c r="M54" s="7">
        <v>1962</v>
      </c>
      <c r="N54" s="7">
        <v>1980</v>
      </c>
      <c r="O54" s="12">
        <v>47</v>
      </c>
    </row>
    <row r="55" spans="2:15" ht="13.5" customHeight="1" x14ac:dyDescent="0.25">
      <c r="B55" s="16" t="s">
        <v>24</v>
      </c>
      <c r="D55" s="99" t="s">
        <v>46</v>
      </c>
      <c r="E55" s="100"/>
      <c r="F55" s="101"/>
      <c r="M55" s="7">
        <v>1961</v>
      </c>
      <c r="N55" s="7">
        <v>1979</v>
      </c>
      <c r="O55" s="12">
        <v>48</v>
      </c>
    </row>
    <row r="56" spans="2:15" ht="13.5" customHeight="1" x14ac:dyDescent="0.3">
      <c r="B56" s="17" t="s">
        <v>25</v>
      </c>
      <c r="D56" s="102"/>
      <c r="E56" s="103"/>
      <c r="F56" s="104"/>
      <c r="M56" s="7">
        <v>1960</v>
      </c>
      <c r="N56" s="7">
        <v>1978</v>
      </c>
      <c r="O56" s="12">
        <v>49</v>
      </c>
    </row>
    <row r="57" spans="2:15" ht="14.25" x14ac:dyDescent="0.25">
      <c r="B57" s="18" t="s">
        <v>149</v>
      </c>
      <c r="D57" s="92"/>
      <c r="E57" s="93"/>
      <c r="F57" s="94"/>
      <c r="M57" s="7">
        <v>1959</v>
      </c>
      <c r="N57" s="7">
        <v>1977</v>
      </c>
      <c r="O57" s="12">
        <v>50</v>
      </c>
    </row>
    <row r="58" spans="2:15" ht="14.25" customHeight="1" x14ac:dyDescent="0.25">
      <c r="M58" s="7">
        <v>1958</v>
      </c>
      <c r="N58" s="7">
        <v>1976</v>
      </c>
    </row>
    <row r="59" spans="2:15" ht="14.25" customHeight="1" x14ac:dyDescent="0.25">
      <c r="B59" s="108" t="s">
        <v>152</v>
      </c>
      <c r="C59" s="109"/>
      <c r="D59" s="109"/>
      <c r="E59" s="109"/>
      <c r="F59" s="110"/>
      <c r="M59" s="7">
        <v>1957</v>
      </c>
      <c r="N59" s="7">
        <v>1975</v>
      </c>
    </row>
    <row r="60" spans="2:15" ht="14.25" customHeight="1" x14ac:dyDescent="0.25">
      <c r="B60" s="37"/>
      <c r="C60" s="37"/>
      <c r="D60" s="37"/>
      <c r="E60" s="37"/>
      <c r="F60" s="37"/>
      <c r="M60" s="7">
        <v>1956</v>
      </c>
      <c r="N60" s="7">
        <v>1974</v>
      </c>
    </row>
    <row r="61" spans="2:15" ht="14.25" customHeight="1" x14ac:dyDescent="0.25">
      <c r="B61" s="36"/>
      <c r="C61" s="36"/>
      <c r="D61" s="36"/>
      <c r="E61" s="36"/>
      <c r="F61" s="36"/>
      <c r="M61" s="7">
        <v>1955</v>
      </c>
      <c r="N61" s="7">
        <v>1973</v>
      </c>
    </row>
    <row r="62" spans="2:15" ht="14.25" customHeight="1" x14ac:dyDescent="0.25">
      <c r="B62" s="33" t="s">
        <v>110</v>
      </c>
      <c r="M62" s="7">
        <v>1954</v>
      </c>
      <c r="N62" s="7">
        <v>1972</v>
      </c>
    </row>
    <row r="63" spans="2:15" ht="14.25" customHeight="1" x14ac:dyDescent="0.25">
      <c r="B63" s="30"/>
      <c r="C63" s="19"/>
      <c r="D63" s="35" t="s">
        <v>54</v>
      </c>
      <c r="E63" s="35" t="s">
        <v>50</v>
      </c>
      <c r="F63" s="25"/>
      <c r="M63" s="7">
        <v>1953</v>
      </c>
      <c r="N63" s="7">
        <v>1971</v>
      </c>
    </row>
    <row r="64" spans="2:15" ht="14.25" customHeight="1" x14ac:dyDescent="0.25">
      <c r="B64" s="51" t="s">
        <v>139</v>
      </c>
      <c r="C64" s="41"/>
      <c r="D64" s="53">
        <f>IF($D$55="non",1200,1000)</f>
        <v>1000</v>
      </c>
      <c r="E64" s="54"/>
      <c r="F64" s="42" t="str">
        <f>IF(E64="oui",D64," ")</f>
        <v xml:space="preserve"> </v>
      </c>
      <c r="M64" s="7">
        <v>1952</v>
      </c>
      <c r="N64" s="7">
        <v>1970</v>
      </c>
    </row>
    <row r="65" spans="2:13" ht="14.25" customHeight="1" x14ac:dyDescent="0.25">
      <c r="B65" s="111" t="s">
        <v>107</v>
      </c>
      <c r="C65" s="41"/>
      <c r="D65" s="126">
        <f>IF($D$55="non",1200,1000)</f>
        <v>1000</v>
      </c>
      <c r="E65" s="120"/>
      <c r="F65" s="128" t="str">
        <f>IF(E65="oui",D65," ")</f>
        <v xml:space="preserve"> </v>
      </c>
      <c r="M65" s="7">
        <v>1951</v>
      </c>
    </row>
    <row r="66" spans="2:13" ht="14.25" customHeight="1" x14ac:dyDescent="0.25">
      <c r="B66" s="113"/>
      <c r="C66" s="41"/>
      <c r="D66" s="127"/>
      <c r="E66" s="122"/>
      <c r="F66" s="129"/>
    </row>
    <row r="67" spans="2:13" ht="14.25" customHeight="1" x14ac:dyDescent="0.25">
      <c r="B67" s="57" t="s">
        <v>140</v>
      </c>
      <c r="C67" s="41"/>
      <c r="D67" s="68">
        <f>IF($D$55="non",300,250)</f>
        <v>250</v>
      </c>
      <c r="E67" s="67"/>
      <c r="F67" s="71" t="str">
        <f t="shared" ref="F67" si="0">IF(E67="oui",D67," ")</f>
        <v xml:space="preserve"> </v>
      </c>
    </row>
    <row r="68" spans="2:13" ht="14.25" customHeight="1" thickBot="1" x14ac:dyDescent="0.3">
      <c r="B68" s="26" t="s">
        <v>108</v>
      </c>
      <c r="C68" s="45"/>
      <c r="D68" s="46"/>
      <c r="E68" s="47" t="s">
        <v>51</v>
      </c>
      <c r="F68" s="48">
        <f>SUM(F64:F67)</f>
        <v>0</v>
      </c>
    </row>
    <row r="69" spans="2:13" ht="14.25" customHeight="1" thickTop="1" x14ac:dyDescent="0.25">
      <c r="B69" s="36"/>
      <c r="C69" s="36"/>
      <c r="D69" s="36"/>
      <c r="E69" s="36"/>
      <c r="F69" s="36"/>
    </row>
    <row r="70" spans="2:13" ht="14.25" customHeight="1" x14ac:dyDescent="0.25">
      <c r="B70" s="33" t="s">
        <v>109</v>
      </c>
      <c r="D70" s="27"/>
      <c r="E70" s="27"/>
    </row>
    <row r="71" spans="2:13" ht="14.25" customHeight="1" x14ac:dyDescent="0.25">
      <c r="B71" s="30"/>
      <c r="C71" s="19"/>
      <c r="D71" s="35" t="s">
        <v>54</v>
      </c>
      <c r="E71" s="35" t="s">
        <v>50</v>
      </c>
      <c r="F71" s="25"/>
    </row>
    <row r="72" spans="2:13" ht="14.25" customHeight="1" x14ac:dyDescent="0.25">
      <c r="B72" s="51" t="s">
        <v>139</v>
      </c>
      <c r="C72" s="41"/>
      <c r="D72" s="53">
        <f>IF($D$55="non",1800,1500)</f>
        <v>1500</v>
      </c>
      <c r="E72" s="54"/>
      <c r="F72" s="42" t="str">
        <f>IF(E72="oui",D72," ")</f>
        <v xml:space="preserve"> </v>
      </c>
    </row>
    <row r="73" spans="2:13" ht="14.25" customHeight="1" x14ac:dyDescent="0.25">
      <c r="B73" s="111" t="s">
        <v>105</v>
      </c>
      <c r="C73" s="41"/>
      <c r="D73" s="117">
        <f>IF($D$55="non",1800,1500)</f>
        <v>1500</v>
      </c>
      <c r="E73" s="120"/>
      <c r="F73" s="123" t="str">
        <f>IF(E73="oui",D73," ")</f>
        <v xml:space="preserve"> </v>
      </c>
    </row>
    <row r="74" spans="2:13" ht="14.25" customHeight="1" x14ac:dyDescent="0.25">
      <c r="B74" s="112"/>
      <c r="C74" s="41"/>
      <c r="D74" s="118"/>
      <c r="E74" s="121"/>
      <c r="F74" s="124"/>
    </row>
    <row r="75" spans="2:13" ht="14.25" customHeight="1" x14ac:dyDescent="0.25">
      <c r="B75" s="113"/>
      <c r="C75" s="41"/>
      <c r="D75" s="119"/>
      <c r="E75" s="122"/>
      <c r="F75" s="125"/>
    </row>
    <row r="76" spans="2:13" ht="14.25" customHeight="1" x14ac:dyDescent="0.25">
      <c r="B76" s="57" t="s">
        <v>140</v>
      </c>
      <c r="C76" s="72"/>
      <c r="D76" s="68">
        <f>IF($D$55="non",300,250)</f>
        <v>250</v>
      </c>
      <c r="E76" s="67"/>
      <c r="F76" s="71" t="str">
        <f t="shared" ref="F76" si="1">IF(E76="oui",D76," ")</f>
        <v xml:space="preserve"> </v>
      </c>
    </row>
    <row r="77" spans="2:13" ht="14.25" customHeight="1" thickBot="1" x14ac:dyDescent="0.3">
      <c r="B77" s="26" t="s">
        <v>108</v>
      </c>
      <c r="C77" s="45"/>
      <c r="D77" s="46"/>
      <c r="E77" s="47" t="s">
        <v>51</v>
      </c>
      <c r="F77" s="48">
        <f>SUM(F72:F76)</f>
        <v>0</v>
      </c>
    </row>
    <row r="78" spans="2:13" ht="14.25" customHeight="1" thickTop="1" x14ac:dyDescent="0.25">
      <c r="B78" s="26"/>
      <c r="C78" s="24"/>
      <c r="E78" s="23"/>
      <c r="F78" s="31"/>
    </row>
    <row r="79" spans="2:13" ht="14.25" customHeight="1" x14ac:dyDescent="0.25">
      <c r="B79" s="33" t="s">
        <v>111</v>
      </c>
    </row>
    <row r="80" spans="2:13" ht="14.25" customHeight="1" x14ac:dyDescent="0.25">
      <c r="B80" s="30"/>
      <c r="C80" s="19"/>
      <c r="D80" s="35" t="s">
        <v>54</v>
      </c>
      <c r="E80" s="35" t="s">
        <v>50</v>
      </c>
      <c r="F80" s="25"/>
    </row>
    <row r="81" spans="2:19" ht="14.25" customHeight="1" x14ac:dyDescent="0.25">
      <c r="B81" s="51" t="s">
        <v>139</v>
      </c>
      <c r="C81" s="41"/>
      <c r="D81" s="53">
        <f>IF($D$55="non",2400,2000)</f>
        <v>2000</v>
      </c>
      <c r="E81" s="54" t="s">
        <v>49</v>
      </c>
      <c r="F81" s="42" t="str">
        <f>IF(E81="oui",D81," ")</f>
        <v xml:space="preserve"> </v>
      </c>
    </row>
    <row r="82" spans="2:19" ht="14.25" customHeight="1" x14ac:dyDescent="0.25">
      <c r="B82" s="52" t="s">
        <v>83</v>
      </c>
      <c r="C82" s="41"/>
      <c r="D82" s="55">
        <f>IF($D$55="non",240,200)</f>
        <v>200</v>
      </c>
      <c r="E82" s="56"/>
      <c r="F82" s="43" t="str">
        <f t="shared" ref="F82:F86" si="2">IF(E82="oui",D82," ")</f>
        <v xml:space="preserve"> </v>
      </c>
      <c r="S82" s="77"/>
    </row>
    <row r="83" spans="2:19" ht="14.25" customHeight="1" x14ac:dyDescent="0.25">
      <c r="B83" s="52" t="s">
        <v>84</v>
      </c>
      <c r="C83" s="41"/>
      <c r="D83" s="55">
        <f>IF($D$55="non",540,450)</f>
        <v>450</v>
      </c>
      <c r="E83" s="56"/>
      <c r="F83" s="43" t="str">
        <f t="shared" si="2"/>
        <v xml:space="preserve"> </v>
      </c>
    </row>
    <row r="84" spans="2:19" ht="14.25" customHeight="1" x14ac:dyDescent="0.25">
      <c r="B84" s="52" t="s">
        <v>85</v>
      </c>
      <c r="C84" s="41"/>
      <c r="D84" s="55">
        <f>IF($D$55="non",420,350)</f>
        <v>350</v>
      </c>
      <c r="E84" s="56"/>
      <c r="F84" s="43" t="str">
        <f t="shared" si="2"/>
        <v xml:space="preserve"> </v>
      </c>
    </row>
    <row r="85" spans="2:19" ht="14.25" customHeight="1" x14ac:dyDescent="0.25">
      <c r="B85" s="52" t="s">
        <v>86</v>
      </c>
      <c r="C85" s="41"/>
      <c r="D85" s="55">
        <f>IF($D$55="non",420,350)</f>
        <v>350</v>
      </c>
      <c r="E85" s="56"/>
      <c r="F85" s="43" t="str">
        <f t="shared" si="2"/>
        <v xml:space="preserve"> </v>
      </c>
    </row>
    <row r="86" spans="2:19" ht="14.25" customHeight="1" x14ac:dyDescent="0.25">
      <c r="B86" s="52" t="s">
        <v>87</v>
      </c>
      <c r="C86" s="41"/>
      <c r="D86" s="55">
        <f>IF($D$55="non",780,650)</f>
        <v>650</v>
      </c>
      <c r="E86" s="56"/>
      <c r="F86" s="43" t="str">
        <f t="shared" si="2"/>
        <v xml:space="preserve"> </v>
      </c>
    </row>
    <row r="87" spans="2:19" ht="14.25" customHeight="1" x14ac:dyDescent="0.25">
      <c r="B87" s="57" t="s">
        <v>140</v>
      </c>
      <c r="C87" s="41"/>
      <c r="D87" s="58">
        <f>IF($D$55="non",300,250)</f>
        <v>250</v>
      </c>
      <c r="E87" s="59"/>
      <c r="F87" s="49" t="str">
        <f>IF(E87="oui",D87," ")</f>
        <v xml:space="preserve"> </v>
      </c>
    </row>
    <row r="88" spans="2:19" ht="14.25" customHeight="1" thickBot="1" x14ac:dyDescent="0.3">
      <c r="B88" s="50"/>
      <c r="C88" s="45"/>
      <c r="D88" s="46"/>
      <c r="E88" s="47" t="s">
        <v>51</v>
      </c>
      <c r="F88" s="48">
        <f>SUM(F81:F87)</f>
        <v>0</v>
      </c>
    </row>
    <row r="89" spans="2:19" ht="14.25" customHeight="1" thickTop="1" x14ac:dyDescent="0.25">
      <c r="B89" s="23"/>
      <c r="C89" s="24"/>
      <c r="E89" s="23"/>
      <c r="F89" s="31"/>
    </row>
    <row r="90" spans="2:19" ht="14.25" customHeight="1" x14ac:dyDescent="0.25">
      <c r="B90" s="32" t="s">
        <v>112</v>
      </c>
    </row>
    <row r="91" spans="2:19" ht="14.25" customHeight="1" x14ac:dyDescent="0.25">
      <c r="B91" s="29"/>
      <c r="C91" s="19"/>
      <c r="D91" s="35" t="s">
        <v>54</v>
      </c>
      <c r="E91" s="35" t="s">
        <v>50</v>
      </c>
      <c r="F91" s="25"/>
    </row>
    <row r="92" spans="2:19" ht="14.25" customHeight="1" x14ac:dyDescent="0.25">
      <c r="B92" s="51" t="s">
        <v>139</v>
      </c>
      <c r="C92" s="41"/>
      <c r="D92" s="53">
        <f>IF($D$55="non",3720,3100)</f>
        <v>3100</v>
      </c>
      <c r="E92" s="54"/>
      <c r="F92" s="42" t="str">
        <f>IF(E92="oui",D92," ")</f>
        <v xml:space="preserve"> </v>
      </c>
    </row>
    <row r="93" spans="2:19" ht="14.25" customHeight="1" x14ac:dyDescent="0.25">
      <c r="B93" s="52" t="s">
        <v>100</v>
      </c>
      <c r="C93" s="41"/>
      <c r="D93" s="55">
        <f>IF($D$55="non",720,600)</f>
        <v>600</v>
      </c>
      <c r="E93" s="56"/>
      <c r="F93" s="43" t="str">
        <f t="shared" ref="F93:F95" si="3">IF(E93="oui",D93," ")</f>
        <v xml:space="preserve"> </v>
      </c>
    </row>
    <row r="94" spans="2:19" ht="14.25" customHeight="1" x14ac:dyDescent="0.25">
      <c r="B94" s="52" t="s">
        <v>92</v>
      </c>
      <c r="C94" s="41"/>
      <c r="D94" s="55">
        <f>IF($D$55="non",480,400)</f>
        <v>400</v>
      </c>
      <c r="E94" s="56"/>
      <c r="F94" s="43" t="str">
        <f t="shared" si="3"/>
        <v xml:space="preserve"> </v>
      </c>
    </row>
    <row r="95" spans="2:19" ht="14.25" customHeight="1" x14ac:dyDescent="0.25">
      <c r="B95" s="52" t="s">
        <v>101</v>
      </c>
      <c r="C95" s="41"/>
      <c r="D95" s="55">
        <f>IF($D$55="non",720,600)</f>
        <v>600</v>
      </c>
      <c r="E95" s="56"/>
      <c r="F95" s="43" t="str">
        <f t="shared" si="3"/>
        <v xml:space="preserve"> </v>
      </c>
    </row>
    <row r="96" spans="2:19" ht="14.25" customHeight="1" x14ac:dyDescent="0.25">
      <c r="B96" s="52" t="s">
        <v>150</v>
      </c>
      <c r="C96" s="41"/>
      <c r="D96" s="55">
        <f>IF($D$55="non",720,600)</f>
        <v>600</v>
      </c>
      <c r="E96" s="56"/>
      <c r="F96" s="43" t="str">
        <f t="shared" ref="F96:F97" si="4">IF(E96="oui",D96," ")</f>
        <v xml:space="preserve"> </v>
      </c>
    </row>
    <row r="97" spans="2:19" ht="14.25" customHeight="1" x14ac:dyDescent="0.25">
      <c r="B97" s="52" t="s">
        <v>151</v>
      </c>
      <c r="C97" s="41"/>
      <c r="D97" s="55">
        <f>IF($D$55="non",1080,900)</f>
        <v>900</v>
      </c>
      <c r="E97" s="56"/>
      <c r="F97" s="43" t="str">
        <f t="shared" si="4"/>
        <v xml:space="preserve"> </v>
      </c>
      <c r="S97" s="77"/>
    </row>
    <row r="98" spans="2:19" ht="14.25" customHeight="1" x14ac:dyDescent="0.25">
      <c r="B98" s="57" t="s">
        <v>140</v>
      </c>
      <c r="C98" s="41"/>
      <c r="D98" s="58">
        <f>IF($D$55="non",300,250)</f>
        <v>250</v>
      </c>
      <c r="E98" s="59"/>
      <c r="F98" s="49" t="str">
        <f>IF(E98="oui",D98," ")</f>
        <v xml:space="preserve"> </v>
      </c>
    </row>
    <row r="99" spans="2:19" ht="14.25" customHeight="1" thickBot="1" x14ac:dyDescent="0.3">
      <c r="B99" s="50"/>
      <c r="C99" s="45"/>
      <c r="D99" s="46"/>
      <c r="E99" s="47" t="s">
        <v>51</v>
      </c>
      <c r="F99" s="48">
        <f>SUM(F92:F98)</f>
        <v>0</v>
      </c>
    </row>
    <row r="100" spans="2:19" ht="14.25" customHeight="1" thickTop="1" x14ac:dyDescent="0.25">
      <c r="B100" s="23"/>
      <c r="C100" s="24"/>
      <c r="E100" s="23"/>
      <c r="F100" s="31"/>
    </row>
    <row r="101" spans="2:19" ht="14.25" customHeight="1" x14ac:dyDescent="0.25">
      <c r="B101" s="32" t="s">
        <v>113</v>
      </c>
    </row>
    <row r="102" spans="2:19" ht="14.25" customHeight="1" x14ac:dyDescent="0.25">
      <c r="B102" s="29"/>
      <c r="C102" s="19"/>
      <c r="D102" s="35" t="s">
        <v>54</v>
      </c>
      <c r="E102" s="35" t="s">
        <v>50</v>
      </c>
      <c r="F102" s="25"/>
    </row>
    <row r="103" spans="2:19" ht="14.25" customHeight="1" x14ac:dyDescent="0.25">
      <c r="B103" s="51" t="s">
        <v>139</v>
      </c>
      <c r="C103" s="41"/>
      <c r="D103" s="53">
        <f>IF($D$55="non",2160,1800)</f>
        <v>1800</v>
      </c>
      <c r="E103" s="54"/>
      <c r="F103" s="42" t="str">
        <f>IF(E103="oui",D103," ")</f>
        <v xml:space="preserve"> </v>
      </c>
    </row>
    <row r="104" spans="2:19" ht="14.25" customHeight="1" x14ac:dyDescent="0.25">
      <c r="B104" s="52" t="s">
        <v>102</v>
      </c>
      <c r="C104" s="41"/>
      <c r="D104" s="55">
        <f>IF($D$55="non",540,450)</f>
        <v>450</v>
      </c>
      <c r="E104" s="56"/>
      <c r="F104" s="43" t="str">
        <f t="shared" ref="F104:F107" si="5">IF(E104="oui",D104," ")</f>
        <v xml:space="preserve"> </v>
      </c>
    </row>
    <row r="105" spans="2:19" ht="14.25" customHeight="1" x14ac:dyDescent="0.25">
      <c r="B105" s="52" t="s">
        <v>125</v>
      </c>
      <c r="C105" s="41"/>
      <c r="D105" s="55">
        <f>IF($D$55="non",540,450)</f>
        <v>450</v>
      </c>
      <c r="E105" s="56"/>
      <c r="F105" s="43" t="str">
        <f t="shared" si="5"/>
        <v xml:space="preserve"> </v>
      </c>
    </row>
    <row r="106" spans="2:19" ht="14.25" customHeight="1" x14ac:dyDescent="0.25">
      <c r="B106" s="52" t="s">
        <v>124</v>
      </c>
      <c r="C106" s="41"/>
      <c r="D106" s="55">
        <f>IF($D$55="non",540,450)</f>
        <v>450</v>
      </c>
      <c r="E106" s="56"/>
      <c r="F106" s="43" t="str">
        <f t="shared" si="5"/>
        <v xml:space="preserve"> </v>
      </c>
    </row>
    <row r="107" spans="2:19" ht="14.25" customHeight="1" x14ac:dyDescent="0.25">
      <c r="B107" s="52" t="s">
        <v>126</v>
      </c>
      <c r="C107" s="41"/>
      <c r="D107" s="55">
        <f>IF($D$55="non",540,450)</f>
        <v>450</v>
      </c>
      <c r="E107" s="56"/>
      <c r="F107" s="43" t="str">
        <f t="shared" si="5"/>
        <v xml:space="preserve"> </v>
      </c>
    </row>
    <row r="108" spans="2:19" ht="14.25" customHeight="1" x14ac:dyDescent="0.25">
      <c r="B108" s="57" t="s">
        <v>140</v>
      </c>
      <c r="C108" s="41"/>
      <c r="D108" s="58">
        <f>IF($D$55="non",300,250)</f>
        <v>250</v>
      </c>
      <c r="E108" s="59"/>
      <c r="F108" s="49" t="str">
        <f>IF(E108="oui",D108," ")</f>
        <v xml:space="preserve"> </v>
      </c>
    </row>
    <row r="109" spans="2:19" ht="14.25" customHeight="1" thickBot="1" x14ac:dyDescent="0.3">
      <c r="B109" s="50"/>
      <c r="C109" s="45"/>
      <c r="D109" s="46"/>
      <c r="E109" s="47" t="s">
        <v>51</v>
      </c>
      <c r="F109" s="48">
        <f>SUM(F103:F108)</f>
        <v>0</v>
      </c>
    </row>
    <row r="110" spans="2:19" ht="14.25" customHeight="1" thickTop="1" x14ac:dyDescent="0.25"/>
    <row r="111" spans="2:19" ht="13.5" customHeight="1" x14ac:dyDescent="0.25">
      <c r="B111" s="114" t="s">
        <v>154</v>
      </c>
      <c r="C111" s="115"/>
      <c r="D111" s="115"/>
      <c r="E111" s="115"/>
      <c r="F111" s="116"/>
    </row>
    <row r="112" spans="2:19" ht="13.5" customHeight="1" x14ac:dyDescent="0.25">
      <c r="B112" s="105" t="s">
        <v>142</v>
      </c>
      <c r="C112" s="106"/>
      <c r="D112" s="106"/>
      <c r="E112" s="106"/>
      <c r="F112" s="107"/>
    </row>
    <row r="113" spans="2:6" ht="13.5" customHeight="1" x14ac:dyDescent="0.25">
      <c r="B113" s="131" t="s">
        <v>136</v>
      </c>
      <c r="C113" s="132"/>
      <c r="D113" s="132"/>
      <c r="E113" s="132"/>
      <c r="F113" s="133"/>
    </row>
    <row r="114" spans="2:6" ht="13.5" customHeight="1" x14ac:dyDescent="0.25">
      <c r="B114" s="26"/>
      <c r="C114" s="24"/>
      <c r="E114" s="23"/>
      <c r="F114" s="31"/>
    </row>
    <row r="115" spans="2:6" ht="13.5" customHeight="1" x14ac:dyDescent="0.25">
      <c r="B115" s="34" t="s">
        <v>114</v>
      </c>
      <c r="C115" s="24"/>
      <c r="E115" s="23"/>
      <c r="F115" s="20"/>
    </row>
    <row r="116" spans="2:6" ht="13.5" customHeight="1" x14ac:dyDescent="0.25">
      <c r="B116" s="28"/>
      <c r="C116" s="19"/>
      <c r="D116" s="35" t="s">
        <v>54</v>
      </c>
      <c r="E116" s="35" t="s">
        <v>50</v>
      </c>
      <c r="F116" s="25"/>
    </row>
    <row r="117" spans="2:6" ht="13.5" customHeight="1" x14ac:dyDescent="0.25">
      <c r="B117" s="61" t="s">
        <v>139</v>
      </c>
      <c r="C117" s="41"/>
      <c r="D117" s="53">
        <f>IF($D$55="non",2280,1900)</f>
        <v>1900</v>
      </c>
      <c r="E117" s="54"/>
      <c r="F117" s="42" t="str">
        <f>IF(E117="oui",D117," ")</f>
        <v xml:space="preserve"> </v>
      </c>
    </row>
    <row r="118" spans="2:6" ht="13.5" customHeight="1" x14ac:dyDescent="0.25">
      <c r="B118" s="62" t="s">
        <v>96</v>
      </c>
      <c r="C118" s="41"/>
      <c r="D118" s="55">
        <f>IF($D$55="non",1140,950)</f>
        <v>950</v>
      </c>
      <c r="E118" s="56"/>
      <c r="F118" s="43" t="str">
        <f t="shared" ref="F118:F119" si="6">IF(E118="oui",D118," ")</f>
        <v xml:space="preserve"> </v>
      </c>
    </row>
    <row r="119" spans="2:6" ht="13.5" customHeight="1" x14ac:dyDescent="0.25">
      <c r="B119" s="64" t="s">
        <v>97</v>
      </c>
      <c r="C119" s="41"/>
      <c r="D119" s="69">
        <f>IF($D$55="non",1260,1050)</f>
        <v>1050</v>
      </c>
      <c r="E119" s="70"/>
      <c r="F119" s="73" t="str">
        <f t="shared" si="6"/>
        <v xml:space="preserve"> </v>
      </c>
    </row>
    <row r="120" spans="2:6" ht="13.5" customHeight="1" x14ac:dyDescent="0.25">
      <c r="B120" s="63" t="s">
        <v>140</v>
      </c>
      <c r="C120" s="41"/>
      <c r="D120" s="58">
        <f>IF($D$55="non",300,250)</f>
        <v>250</v>
      </c>
      <c r="E120" s="59"/>
      <c r="F120" s="49" t="str">
        <f>IF(E120="oui",D120," ")</f>
        <v xml:space="preserve"> </v>
      </c>
    </row>
    <row r="121" spans="2:6" ht="13.5" customHeight="1" thickBot="1" x14ac:dyDescent="0.3">
      <c r="B121" s="50"/>
      <c r="C121" s="45"/>
      <c r="D121" s="46"/>
      <c r="E121" s="47" t="s">
        <v>51</v>
      </c>
      <c r="F121" s="48">
        <f>SUM(F117:F120)</f>
        <v>0</v>
      </c>
    </row>
    <row r="122" spans="2:6" ht="13.5" customHeight="1" thickTop="1" x14ac:dyDescent="0.25">
      <c r="B122" s="26"/>
      <c r="C122" s="24"/>
      <c r="E122" s="23"/>
      <c r="F122" s="31"/>
    </row>
    <row r="123" spans="2:6" ht="13.5" customHeight="1" x14ac:dyDescent="0.25">
      <c r="B123" s="34" t="s">
        <v>117</v>
      </c>
      <c r="D123" s="27"/>
      <c r="E123" s="27"/>
    </row>
    <row r="124" spans="2:6" ht="13.5" customHeight="1" x14ac:dyDescent="0.25">
      <c r="B124" s="28"/>
      <c r="C124" s="19"/>
      <c r="D124" s="35" t="s">
        <v>54</v>
      </c>
      <c r="E124" s="35" t="s">
        <v>50</v>
      </c>
      <c r="F124" s="25"/>
    </row>
    <row r="125" spans="2:6" ht="13.5" customHeight="1" x14ac:dyDescent="0.25">
      <c r="B125" s="61" t="s">
        <v>139</v>
      </c>
      <c r="C125" s="41"/>
      <c r="D125" s="53">
        <f>IF($D$55="non",2280,1900)</f>
        <v>1900</v>
      </c>
      <c r="E125" s="54"/>
      <c r="F125" s="42" t="str">
        <f>IF(E125="oui",D125," ")</f>
        <v xml:space="preserve"> </v>
      </c>
    </row>
    <row r="126" spans="2:6" ht="13.5" customHeight="1" x14ac:dyDescent="0.25">
      <c r="B126" s="62" t="s">
        <v>128</v>
      </c>
      <c r="C126" s="41"/>
      <c r="D126" s="55">
        <f>IF($D$55="non",600,500)</f>
        <v>500</v>
      </c>
      <c r="E126" s="56"/>
      <c r="F126" s="43" t="str">
        <f t="shared" ref="F126:F127" si="7">IF(E126="oui",D126," ")</f>
        <v xml:space="preserve"> </v>
      </c>
    </row>
    <row r="127" spans="2:6" ht="13.5" customHeight="1" x14ac:dyDescent="0.25">
      <c r="B127" s="65" t="s">
        <v>129</v>
      </c>
      <c r="C127" s="41"/>
      <c r="D127" s="69">
        <f>IF($D$55="non",1800,1500)</f>
        <v>1500</v>
      </c>
      <c r="E127" s="70"/>
      <c r="F127" s="73" t="str">
        <f t="shared" si="7"/>
        <v xml:space="preserve"> </v>
      </c>
    </row>
    <row r="128" spans="2:6" ht="13.5" customHeight="1" x14ac:dyDescent="0.25">
      <c r="B128" s="63" t="s">
        <v>140</v>
      </c>
      <c r="C128" s="41"/>
      <c r="D128" s="58">
        <f>IF($D$55="non",300,250)</f>
        <v>250</v>
      </c>
      <c r="E128" s="59"/>
      <c r="F128" s="49" t="str">
        <f>IF(E128="oui",D128," ")</f>
        <v xml:space="preserve"> </v>
      </c>
    </row>
    <row r="129" spans="2:6" ht="13.5" customHeight="1" thickBot="1" x14ac:dyDescent="0.3">
      <c r="B129" s="50"/>
      <c r="C129" s="45"/>
      <c r="D129" s="46"/>
      <c r="E129" s="47" t="s">
        <v>51</v>
      </c>
      <c r="F129" s="48">
        <f>SUM(F125:F128)</f>
        <v>0</v>
      </c>
    </row>
    <row r="130" spans="2:6" ht="13.5" customHeight="1" thickTop="1" x14ac:dyDescent="0.25">
      <c r="B130" s="50"/>
      <c r="C130" s="45"/>
      <c r="D130" s="46"/>
      <c r="E130" s="47"/>
      <c r="F130" s="60"/>
    </row>
    <row r="131" spans="2:6" ht="13.5" customHeight="1" x14ac:dyDescent="0.25">
      <c r="B131" s="34" t="s">
        <v>116</v>
      </c>
    </row>
    <row r="132" spans="2:6" ht="13.5" customHeight="1" x14ac:dyDescent="0.25">
      <c r="B132" s="28"/>
      <c r="C132" s="19"/>
      <c r="D132" s="35" t="s">
        <v>54</v>
      </c>
      <c r="E132" s="35" t="s">
        <v>50</v>
      </c>
      <c r="F132" s="25"/>
    </row>
    <row r="133" spans="2:6" ht="13.5" customHeight="1" x14ac:dyDescent="0.25">
      <c r="B133" s="61" t="s">
        <v>139</v>
      </c>
      <c r="C133" s="41"/>
      <c r="D133" s="53">
        <f>IF($D$55="non",2280,1900)</f>
        <v>1900</v>
      </c>
      <c r="E133" s="54"/>
      <c r="F133" s="42" t="str">
        <f>IF(E133="oui",D133," ")</f>
        <v xml:space="preserve"> </v>
      </c>
    </row>
    <row r="134" spans="2:6" ht="13.5" customHeight="1" x14ac:dyDescent="0.25">
      <c r="B134" s="135" t="s">
        <v>106</v>
      </c>
      <c r="C134" s="41"/>
      <c r="D134" s="126">
        <f>IF($D$55="non",2400,2000)</f>
        <v>2000</v>
      </c>
      <c r="E134" s="120"/>
      <c r="F134" s="128" t="str">
        <f>IF(E134="oui",D134," ")</f>
        <v xml:space="preserve"> </v>
      </c>
    </row>
    <row r="135" spans="2:6" ht="13.5" customHeight="1" x14ac:dyDescent="0.25">
      <c r="B135" s="136"/>
      <c r="C135" s="41"/>
      <c r="D135" s="134"/>
      <c r="E135" s="121"/>
      <c r="F135" s="130"/>
    </row>
    <row r="136" spans="2:6" ht="13.5" customHeight="1" x14ac:dyDescent="0.25">
      <c r="B136" s="63" t="s">
        <v>140</v>
      </c>
      <c r="C136" s="41"/>
      <c r="D136" s="58">
        <f>IF($D$55="non",300,250)</f>
        <v>250</v>
      </c>
      <c r="E136" s="59"/>
      <c r="F136" s="49" t="str">
        <f t="shared" ref="F136" si="8">IF(E136="oui",D136," ")</f>
        <v xml:space="preserve"> </v>
      </c>
    </row>
    <row r="137" spans="2:6" ht="13.5" customHeight="1" thickBot="1" x14ac:dyDescent="0.3">
      <c r="B137" s="26" t="s">
        <v>108</v>
      </c>
      <c r="C137" s="45"/>
      <c r="D137" s="46"/>
      <c r="E137" s="47" t="s">
        <v>51</v>
      </c>
      <c r="F137" s="48">
        <f>SUM(F133:F136)</f>
        <v>0</v>
      </c>
    </row>
    <row r="138" spans="2:6" ht="13.5" customHeight="1" thickTop="1" x14ac:dyDescent="0.25">
      <c r="B138" s="26"/>
      <c r="C138" s="45"/>
      <c r="D138" s="46"/>
      <c r="E138" s="47"/>
      <c r="F138" s="60"/>
    </row>
    <row r="139" spans="2:6" ht="13.5" customHeight="1" x14ac:dyDescent="0.25">
      <c r="B139" s="34" t="s">
        <v>153</v>
      </c>
    </row>
    <row r="140" spans="2:6" ht="13.5" customHeight="1" x14ac:dyDescent="0.25">
      <c r="B140" s="40"/>
      <c r="C140" s="19"/>
      <c r="D140" s="35" t="s">
        <v>54</v>
      </c>
      <c r="E140" s="35" t="s">
        <v>50</v>
      </c>
      <c r="F140" s="25"/>
    </row>
    <row r="141" spans="2:6" ht="13.5" customHeight="1" x14ac:dyDescent="0.25">
      <c r="B141" s="61" t="s">
        <v>139</v>
      </c>
      <c r="C141" s="41"/>
      <c r="D141" s="53">
        <f>IF($D$55="non",2280,1900)</f>
        <v>1900</v>
      </c>
      <c r="E141" s="54"/>
      <c r="F141" s="42" t="str">
        <f>IF(E141="oui",D141," ")</f>
        <v xml:space="preserve"> </v>
      </c>
    </row>
    <row r="142" spans="2:6" ht="13.5" customHeight="1" x14ac:dyDescent="0.25">
      <c r="B142" s="62" t="s">
        <v>156</v>
      </c>
      <c r="C142" s="41"/>
      <c r="D142" s="55">
        <f>IF($D$55="non",1200,1000)</f>
        <v>1000</v>
      </c>
      <c r="E142" s="56"/>
      <c r="F142" s="43" t="str">
        <f t="shared" ref="F142:F144" si="9">IF(E142="oui",D142," ")</f>
        <v xml:space="preserve"> </v>
      </c>
    </row>
    <row r="143" spans="2:6" ht="13.5" customHeight="1" x14ac:dyDescent="0.25">
      <c r="B143" s="62" t="s">
        <v>157</v>
      </c>
      <c r="C143" s="41"/>
      <c r="D143" s="55">
        <f>IF($D$55="non",600,500)</f>
        <v>500</v>
      </c>
      <c r="E143" s="70"/>
      <c r="F143" s="43" t="str">
        <f t="shared" si="9"/>
        <v xml:space="preserve"> </v>
      </c>
    </row>
    <row r="144" spans="2:6" ht="13.5" customHeight="1" x14ac:dyDescent="0.25">
      <c r="B144" s="65" t="s">
        <v>158</v>
      </c>
      <c r="C144" s="41"/>
      <c r="D144" s="69">
        <f>IF($D$55="non",600,500)</f>
        <v>500</v>
      </c>
      <c r="E144" s="70"/>
      <c r="F144" s="73" t="str">
        <f t="shared" si="9"/>
        <v xml:space="preserve"> </v>
      </c>
    </row>
    <row r="145" spans="2:6" ht="13.5" customHeight="1" x14ac:dyDescent="0.25">
      <c r="B145" s="63" t="s">
        <v>140</v>
      </c>
      <c r="C145" s="41"/>
      <c r="D145" s="58">
        <f>IF($D$55="non",300,250)</f>
        <v>250</v>
      </c>
      <c r="E145" s="59"/>
      <c r="F145" s="49" t="str">
        <f>IF(E145="oui",D145," ")</f>
        <v xml:space="preserve"> </v>
      </c>
    </row>
    <row r="146" spans="2:6" ht="13.5" customHeight="1" thickBot="1" x14ac:dyDescent="0.3">
      <c r="B146" s="50"/>
      <c r="C146" s="45"/>
      <c r="D146" s="46"/>
      <c r="E146" s="47" t="s">
        <v>51</v>
      </c>
      <c r="F146" s="48">
        <f>SUM(F141:F145)</f>
        <v>0</v>
      </c>
    </row>
    <row r="147" spans="2:6" ht="13.5" customHeight="1" thickTop="1" x14ac:dyDescent="0.25">
      <c r="B147" s="50"/>
      <c r="C147" s="45"/>
      <c r="D147" s="46"/>
      <c r="E147" s="47"/>
      <c r="F147" s="60"/>
    </row>
    <row r="148" spans="2:6" ht="13.5" customHeight="1" x14ac:dyDescent="0.25">
      <c r="B148" s="34" t="s">
        <v>115</v>
      </c>
    </row>
    <row r="149" spans="2:6" ht="13.5" customHeight="1" x14ac:dyDescent="0.25">
      <c r="B149" s="28"/>
      <c r="C149" s="19"/>
      <c r="D149" s="35" t="s">
        <v>54</v>
      </c>
      <c r="E149" s="35" t="s">
        <v>50</v>
      </c>
      <c r="F149" s="25"/>
    </row>
    <row r="150" spans="2:6" ht="13.5" customHeight="1" x14ac:dyDescent="0.25">
      <c r="B150" s="61" t="s">
        <v>139</v>
      </c>
      <c r="C150" s="41"/>
      <c r="D150" s="53">
        <f>IF($D$55="non",2280,1900)</f>
        <v>1900</v>
      </c>
      <c r="E150" s="54"/>
      <c r="F150" s="42" t="str">
        <f>IF(E150="oui",D150," ")</f>
        <v xml:space="preserve"> </v>
      </c>
    </row>
    <row r="151" spans="2:6" ht="13.5" customHeight="1" x14ac:dyDescent="0.25">
      <c r="B151" s="62" t="s">
        <v>94</v>
      </c>
      <c r="C151" s="41"/>
      <c r="D151" s="55">
        <f>IF($D$55="non",900,750)</f>
        <v>750</v>
      </c>
      <c r="E151" s="56"/>
      <c r="F151" s="43" t="str">
        <f t="shared" ref="F151:F152" si="10">IF(E151="oui",D151," ")</f>
        <v xml:space="preserve"> </v>
      </c>
    </row>
    <row r="152" spans="2:6" ht="13.5" customHeight="1" x14ac:dyDescent="0.25">
      <c r="B152" s="64" t="s">
        <v>95</v>
      </c>
      <c r="C152" s="41"/>
      <c r="D152" s="69">
        <f>IF($D$55="non",1500,1250)</f>
        <v>1250</v>
      </c>
      <c r="E152" s="70"/>
      <c r="F152" s="73" t="str">
        <f t="shared" si="10"/>
        <v xml:space="preserve"> </v>
      </c>
    </row>
    <row r="153" spans="2:6" ht="13.5" customHeight="1" x14ac:dyDescent="0.25">
      <c r="B153" s="63" t="s">
        <v>140</v>
      </c>
      <c r="C153" s="41"/>
      <c r="D153" s="58">
        <f>IF($D$55="non",300,250)</f>
        <v>250</v>
      </c>
      <c r="E153" s="59"/>
      <c r="F153" s="49" t="str">
        <f>IF(E153="oui",D153," ")</f>
        <v xml:space="preserve"> </v>
      </c>
    </row>
    <row r="154" spans="2:6" ht="13.5" customHeight="1" thickBot="1" x14ac:dyDescent="0.3">
      <c r="B154" s="50"/>
      <c r="C154" s="45"/>
      <c r="D154" s="46"/>
      <c r="E154" s="47" t="s">
        <v>51</v>
      </c>
      <c r="F154" s="48">
        <f>SUM(F150:F153)</f>
        <v>0</v>
      </c>
    </row>
    <row r="155" spans="2:6" ht="13.5" customHeight="1" thickTop="1" x14ac:dyDescent="0.25">
      <c r="B155" s="50"/>
      <c r="C155" s="45"/>
      <c r="D155" s="46"/>
      <c r="E155" s="47"/>
      <c r="F155" s="60"/>
    </row>
    <row r="156" spans="2:6" ht="13.5" customHeight="1" x14ac:dyDescent="0.25">
      <c r="B156" s="34" t="s">
        <v>127</v>
      </c>
      <c r="C156" s="24"/>
      <c r="E156" s="23"/>
      <c r="F156" s="20"/>
    </row>
    <row r="157" spans="2:6" ht="13.5" customHeight="1" x14ac:dyDescent="0.25">
      <c r="B157" s="40"/>
      <c r="C157" s="19"/>
      <c r="D157" s="35" t="s">
        <v>54</v>
      </c>
      <c r="E157" s="35" t="s">
        <v>50</v>
      </c>
      <c r="F157" s="25"/>
    </row>
    <row r="158" spans="2:6" ht="13.5" customHeight="1" x14ac:dyDescent="0.25">
      <c r="B158" s="61" t="s">
        <v>139</v>
      </c>
      <c r="C158" s="41"/>
      <c r="D158" s="53">
        <f>IF($D$55="non",2520,2100)</f>
        <v>2100</v>
      </c>
      <c r="E158" s="54"/>
      <c r="F158" s="42" t="str">
        <f>IF(E158="oui",D158," ")</f>
        <v xml:space="preserve"> </v>
      </c>
    </row>
    <row r="159" spans="2:6" ht="13.5" customHeight="1" x14ac:dyDescent="0.25">
      <c r="B159" s="64" t="s">
        <v>122</v>
      </c>
      <c r="C159" s="41"/>
      <c r="D159" s="126">
        <f>IF($D$55="non",2700,2250)</f>
        <v>2250</v>
      </c>
      <c r="E159" s="120"/>
      <c r="F159" s="128" t="str">
        <f>IF(E159="oui",D159," ")</f>
        <v xml:space="preserve"> </v>
      </c>
    </row>
    <row r="160" spans="2:6" ht="13.5" customHeight="1" x14ac:dyDescent="0.25">
      <c r="B160" s="65" t="s">
        <v>123</v>
      </c>
      <c r="C160" s="41"/>
      <c r="D160" s="134"/>
      <c r="E160" s="121"/>
      <c r="F160" s="130"/>
    </row>
    <row r="161" spans="2:6" ht="13.5" customHeight="1" x14ac:dyDescent="0.25">
      <c r="B161" s="65" t="s">
        <v>155</v>
      </c>
      <c r="C161" s="41"/>
      <c r="D161" s="134"/>
      <c r="E161" s="121"/>
      <c r="F161" s="130"/>
    </row>
    <row r="162" spans="2:6" ht="13.5" customHeight="1" x14ac:dyDescent="0.25">
      <c r="B162" s="65" t="s">
        <v>130</v>
      </c>
      <c r="C162" s="41"/>
      <c r="D162" s="134"/>
      <c r="E162" s="121"/>
      <c r="F162" s="130"/>
    </row>
    <row r="163" spans="2:6" ht="13.5" customHeight="1" x14ac:dyDescent="0.25">
      <c r="B163" s="63" t="s">
        <v>140</v>
      </c>
      <c r="C163" s="41"/>
      <c r="D163" s="58">
        <f>IF($D$55="non",300,250)</f>
        <v>250</v>
      </c>
      <c r="E163" s="59"/>
      <c r="F163" s="49" t="str">
        <f t="shared" ref="F163" si="11">IF(E163="oui",D163," ")</f>
        <v xml:space="preserve"> </v>
      </c>
    </row>
    <row r="164" spans="2:6" ht="13.5" customHeight="1" thickBot="1" x14ac:dyDescent="0.3">
      <c r="B164" s="26" t="s">
        <v>108</v>
      </c>
      <c r="C164" s="45"/>
      <c r="D164" s="46"/>
      <c r="E164" s="47" t="s">
        <v>51</v>
      </c>
      <c r="F164" s="48">
        <f>SUM(F158:F163)</f>
        <v>0</v>
      </c>
    </row>
    <row r="165" spans="2:6" ht="13.5" customHeight="1" thickTop="1" x14ac:dyDescent="0.25">
      <c r="B165" s="44"/>
      <c r="C165" s="45"/>
      <c r="D165" s="46"/>
      <c r="E165" s="47"/>
      <c r="F165" s="60"/>
    </row>
    <row r="166" spans="2:6" ht="13.5" customHeight="1" x14ac:dyDescent="0.25">
      <c r="B166" s="34" t="s">
        <v>131</v>
      </c>
      <c r="C166" s="24"/>
      <c r="E166" s="23"/>
      <c r="F166" s="20"/>
    </row>
    <row r="167" spans="2:6" ht="13.5" customHeight="1" x14ac:dyDescent="0.25">
      <c r="B167" s="40"/>
      <c r="C167" s="19"/>
      <c r="D167" s="35" t="s">
        <v>54</v>
      </c>
      <c r="E167" s="35" t="s">
        <v>50</v>
      </c>
      <c r="F167" s="25"/>
    </row>
    <row r="168" spans="2:6" ht="13.5" customHeight="1" x14ac:dyDescent="0.25">
      <c r="B168" s="61" t="s">
        <v>139</v>
      </c>
      <c r="C168" s="41"/>
      <c r="D168" s="53">
        <f>IF($D$55="non",2280,1900)</f>
        <v>1900</v>
      </c>
      <c r="E168" s="54"/>
      <c r="F168" s="42" t="str">
        <f>IF(E168="oui",D168," ")</f>
        <v xml:space="preserve"> </v>
      </c>
    </row>
    <row r="169" spans="2:6" ht="13.5" customHeight="1" x14ac:dyDescent="0.25">
      <c r="B169" s="64" t="s">
        <v>132</v>
      </c>
      <c r="C169" s="41"/>
      <c r="D169" s="126">
        <f>IF($D$55="non",2400,2000)</f>
        <v>2000</v>
      </c>
      <c r="E169" s="120"/>
      <c r="F169" s="128" t="str">
        <f>IF(E169="oui",D169," ")</f>
        <v xml:space="preserve"> </v>
      </c>
    </row>
    <row r="170" spans="2:6" ht="13.5" customHeight="1" x14ac:dyDescent="0.25">
      <c r="B170" s="65" t="s">
        <v>133</v>
      </c>
      <c r="C170" s="41"/>
      <c r="D170" s="134"/>
      <c r="E170" s="121"/>
      <c r="F170" s="130"/>
    </row>
    <row r="171" spans="2:6" ht="13.5" customHeight="1" x14ac:dyDescent="0.25">
      <c r="B171" s="65" t="s">
        <v>134</v>
      </c>
      <c r="C171" s="41"/>
      <c r="D171" s="134"/>
      <c r="E171" s="121"/>
      <c r="F171" s="130"/>
    </row>
    <row r="172" spans="2:6" ht="13.5" customHeight="1" x14ac:dyDescent="0.25">
      <c r="B172" s="63" t="s">
        <v>140</v>
      </c>
      <c r="C172" s="41"/>
      <c r="D172" s="58">
        <f>IF($D$55="non",300,250)</f>
        <v>250</v>
      </c>
      <c r="E172" s="59"/>
      <c r="F172" s="49" t="str">
        <f t="shared" ref="F172" si="12">IF(E172="oui",D172," ")</f>
        <v xml:space="preserve"> </v>
      </c>
    </row>
    <row r="173" spans="2:6" ht="13.5" customHeight="1" thickBot="1" x14ac:dyDescent="0.3">
      <c r="B173" s="26" t="s">
        <v>108</v>
      </c>
      <c r="C173" s="45"/>
      <c r="D173" s="46"/>
      <c r="E173" s="47" t="s">
        <v>51</v>
      </c>
      <c r="F173" s="48">
        <f>SUM(F168:F172)</f>
        <v>0</v>
      </c>
    </row>
    <row r="174" spans="2:6" ht="13.5" customHeight="1" thickTop="1" x14ac:dyDescent="0.25">
      <c r="B174" s="44"/>
      <c r="C174" s="45"/>
      <c r="D174" s="46"/>
      <c r="E174" s="47"/>
      <c r="F174" s="60"/>
    </row>
    <row r="175" spans="2:6" ht="13.5" customHeight="1" x14ac:dyDescent="0.25">
      <c r="B175" s="34" t="s">
        <v>118</v>
      </c>
      <c r="C175" s="24"/>
      <c r="E175" s="23"/>
      <c r="F175" s="20"/>
    </row>
    <row r="176" spans="2:6" ht="13.5" customHeight="1" x14ac:dyDescent="0.25">
      <c r="B176" s="28"/>
      <c r="C176" s="19"/>
      <c r="D176" s="35" t="s">
        <v>54</v>
      </c>
      <c r="E176" s="35" t="s">
        <v>50</v>
      </c>
      <c r="F176" s="25"/>
    </row>
    <row r="177" spans="2:6" ht="13.5" customHeight="1" x14ac:dyDescent="0.25">
      <c r="B177" s="61" t="s">
        <v>139</v>
      </c>
      <c r="C177" s="41"/>
      <c r="D177" s="53">
        <f>IF($D$55="non",2520,2100)</f>
        <v>2100</v>
      </c>
      <c r="E177" s="54"/>
      <c r="F177" s="42" t="str">
        <f>IF(E177="oui",D177," ")</f>
        <v xml:space="preserve"> </v>
      </c>
    </row>
    <row r="178" spans="2:6" ht="13.5" customHeight="1" x14ac:dyDescent="0.25">
      <c r="B178" s="62" t="s">
        <v>135</v>
      </c>
      <c r="C178" s="41"/>
      <c r="D178" s="55">
        <f>IF($D$55="non",600,500)</f>
        <v>500</v>
      </c>
      <c r="E178" s="56"/>
      <c r="F178" s="43" t="str">
        <f t="shared" ref="F178:F181" si="13">IF(E178="oui",D178," ")</f>
        <v xml:space="preserve"> </v>
      </c>
    </row>
    <row r="179" spans="2:6" ht="13.5" customHeight="1" x14ac:dyDescent="0.25">
      <c r="B179" s="62" t="s">
        <v>143</v>
      </c>
      <c r="C179" s="41"/>
      <c r="D179" s="55">
        <f>IF($D$55="non",600,500)</f>
        <v>500</v>
      </c>
      <c r="E179" s="56"/>
      <c r="F179" s="43" t="str">
        <f t="shared" si="13"/>
        <v xml:space="preserve"> </v>
      </c>
    </row>
    <row r="180" spans="2:6" ht="13.5" customHeight="1" x14ac:dyDescent="0.25">
      <c r="B180" s="62" t="s">
        <v>144</v>
      </c>
      <c r="C180" s="41"/>
      <c r="D180" s="55">
        <f>IF($D$55="non",900,750)</f>
        <v>750</v>
      </c>
      <c r="E180" s="56"/>
      <c r="F180" s="43" t="str">
        <f t="shared" ref="F180" si="14">IF(E180="oui",D180," ")</f>
        <v xml:space="preserve"> </v>
      </c>
    </row>
    <row r="181" spans="2:6" ht="13.5" customHeight="1" x14ac:dyDescent="0.25">
      <c r="B181" s="65" t="s">
        <v>145</v>
      </c>
      <c r="C181" s="41"/>
      <c r="D181" s="69">
        <f>IF($D$55="non",600,500)</f>
        <v>500</v>
      </c>
      <c r="E181" s="70"/>
      <c r="F181" s="73" t="str">
        <f t="shared" si="13"/>
        <v xml:space="preserve"> </v>
      </c>
    </row>
    <row r="182" spans="2:6" ht="13.5" customHeight="1" x14ac:dyDescent="0.25">
      <c r="B182" s="63" t="s">
        <v>140</v>
      </c>
      <c r="C182" s="41"/>
      <c r="D182" s="58">
        <f>IF($D$55="non",300,250)</f>
        <v>250</v>
      </c>
      <c r="E182" s="59"/>
      <c r="F182" s="49" t="str">
        <f>IF(E182="oui",D182," ")</f>
        <v xml:space="preserve"> </v>
      </c>
    </row>
    <row r="183" spans="2:6" ht="13.5" customHeight="1" thickBot="1" x14ac:dyDescent="0.3">
      <c r="B183" s="26" t="s">
        <v>108</v>
      </c>
      <c r="C183" s="45"/>
      <c r="D183" s="46"/>
      <c r="E183" s="47" t="s">
        <v>51</v>
      </c>
      <c r="F183" s="48">
        <f>SUM(F177:F182)</f>
        <v>0</v>
      </c>
    </row>
    <row r="184" spans="2:6" ht="13.5" customHeight="1" thickTop="1" x14ac:dyDescent="0.25">
      <c r="B184" s="26"/>
      <c r="C184" s="45"/>
      <c r="D184" s="46"/>
      <c r="E184" s="47"/>
      <c r="F184" s="60"/>
    </row>
    <row r="185" spans="2:6" ht="13.5" customHeight="1" x14ac:dyDescent="0.25">
      <c r="B185" s="34" t="s">
        <v>119</v>
      </c>
      <c r="C185" s="24"/>
      <c r="E185" s="23"/>
      <c r="F185" s="20"/>
    </row>
    <row r="186" spans="2:6" ht="13.5" customHeight="1" x14ac:dyDescent="0.25">
      <c r="B186" s="28"/>
      <c r="C186" s="19"/>
      <c r="D186" s="35" t="s">
        <v>54</v>
      </c>
      <c r="E186" s="35" t="s">
        <v>50</v>
      </c>
      <c r="F186" s="25"/>
    </row>
    <row r="187" spans="2:6" ht="13.5" customHeight="1" x14ac:dyDescent="0.25">
      <c r="B187" s="61" t="s">
        <v>139</v>
      </c>
      <c r="C187" s="41"/>
      <c r="D187" s="53">
        <f>IF($D$55="non",2280,1900)</f>
        <v>1900</v>
      </c>
      <c r="E187" s="54"/>
      <c r="F187" s="42" t="str">
        <f>IF(E187="oui",D187," ")</f>
        <v xml:space="preserve"> </v>
      </c>
    </row>
    <row r="188" spans="2:6" ht="13.5" customHeight="1" x14ac:dyDescent="0.25">
      <c r="B188" s="62" t="s">
        <v>146</v>
      </c>
      <c r="C188" s="41"/>
      <c r="D188" s="55">
        <f>IF($D$55="non",840,700)</f>
        <v>700</v>
      </c>
      <c r="E188" s="56"/>
      <c r="F188" s="43" t="str">
        <f t="shared" ref="F188:F190" si="15">IF(E188="oui",D188," ")</f>
        <v xml:space="preserve"> </v>
      </c>
    </row>
    <row r="189" spans="2:6" ht="13.5" customHeight="1" x14ac:dyDescent="0.25">
      <c r="B189" s="62" t="s">
        <v>103</v>
      </c>
      <c r="C189" s="41"/>
      <c r="D189" s="55">
        <f>IF($D$55="non",600,500)</f>
        <v>500</v>
      </c>
      <c r="E189" s="56"/>
      <c r="F189" s="43" t="str">
        <f t="shared" si="15"/>
        <v xml:space="preserve"> </v>
      </c>
    </row>
    <row r="190" spans="2:6" ht="13.5" customHeight="1" x14ac:dyDescent="0.25">
      <c r="B190" s="65" t="s">
        <v>104</v>
      </c>
      <c r="C190" s="41"/>
      <c r="D190" s="69">
        <f>IF($D$55="non",960,800)</f>
        <v>800</v>
      </c>
      <c r="E190" s="70"/>
      <c r="F190" s="73" t="str">
        <f t="shared" si="15"/>
        <v xml:space="preserve"> </v>
      </c>
    </row>
    <row r="191" spans="2:6" ht="13.5" customHeight="1" x14ac:dyDescent="0.25">
      <c r="B191" s="63" t="s">
        <v>140</v>
      </c>
      <c r="C191" s="41"/>
      <c r="D191" s="58">
        <f>IF($D$55="non",300,250)</f>
        <v>250</v>
      </c>
      <c r="E191" s="59"/>
      <c r="F191" s="49" t="str">
        <f>IF(E191="oui",D191," ")</f>
        <v xml:space="preserve"> </v>
      </c>
    </row>
    <row r="192" spans="2:6" ht="13.5" customHeight="1" thickBot="1" x14ac:dyDescent="0.3">
      <c r="B192" s="50"/>
      <c r="C192" s="45"/>
      <c r="D192" s="46"/>
      <c r="E192" s="47" t="s">
        <v>51</v>
      </c>
      <c r="F192" s="48">
        <f>SUM(F187:F191)</f>
        <v>0</v>
      </c>
    </row>
    <row r="193" spans="2:6" ht="13.5" customHeight="1" thickTop="1" thickBot="1" x14ac:dyDescent="0.3">
      <c r="B193" s="26"/>
      <c r="C193" s="45"/>
      <c r="D193" s="46"/>
      <c r="E193" s="47"/>
      <c r="F193" s="60"/>
    </row>
    <row r="194" spans="2:6" ht="13.5" customHeight="1" thickBot="1" x14ac:dyDescent="0.3">
      <c r="B194" s="38" t="s">
        <v>98</v>
      </c>
      <c r="C194" s="21"/>
      <c r="D194" s="21"/>
      <c r="E194" s="21"/>
      <c r="F194" s="39">
        <f>F68+F77+F88+F99+F109+F121+F129+F137+F146+F154+F164+F173+F183+F192</f>
        <v>0</v>
      </c>
    </row>
    <row r="195" spans="2:6" ht="13.5" customHeight="1" x14ac:dyDescent="0.25"/>
    <row r="196" spans="2:6" ht="13.5" customHeight="1" x14ac:dyDescent="0.25">
      <c r="B196" s="22" t="s">
        <v>99</v>
      </c>
    </row>
    <row r="197" spans="2:6" ht="13.5" customHeight="1" x14ac:dyDescent="0.25">
      <c r="B197" s="22"/>
    </row>
    <row r="198" spans="2:6" ht="13.5" customHeight="1" x14ac:dyDescent="0.25">
      <c r="B198" s="78" t="s">
        <v>120</v>
      </c>
      <c r="C198" s="79"/>
      <c r="D198" s="79"/>
      <c r="E198" s="79"/>
      <c r="F198" s="80"/>
    </row>
  </sheetData>
  <sheetProtection algorithmName="SHA-512" hashValue="MY+zV8Q81b8BdyZH4gP5by32Xlp3TGTfeVYtM3yLN92d0/m2hym2+6RmKTFOvtGLuK0XzoRceHQ0up6OFdDFEw==" saltValue="hWpjqEzI0oq6GDXCyGfzIQ==" spinCount="100000" sheet="1" selectLockedCells="1"/>
  <mergeCells count="71">
    <mergeCell ref="E169:E171"/>
    <mergeCell ref="F169:F171"/>
    <mergeCell ref="B113:F113"/>
    <mergeCell ref="D159:D162"/>
    <mergeCell ref="E159:E162"/>
    <mergeCell ref="F159:F162"/>
    <mergeCell ref="B134:B135"/>
    <mergeCell ref="D134:D135"/>
    <mergeCell ref="E134:E135"/>
    <mergeCell ref="F134:F135"/>
    <mergeCell ref="D169:D171"/>
    <mergeCell ref="B112:F112"/>
    <mergeCell ref="B59:F59"/>
    <mergeCell ref="B73:B75"/>
    <mergeCell ref="B111:F111"/>
    <mergeCell ref="D73:D75"/>
    <mergeCell ref="E73:E75"/>
    <mergeCell ref="F73:F75"/>
    <mergeCell ref="B65:B66"/>
    <mergeCell ref="D65:D66"/>
    <mergeCell ref="E65:E66"/>
    <mergeCell ref="F65:F66"/>
    <mergeCell ref="D57:F57"/>
    <mergeCell ref="D29:F29"/>
    <mergeCell ref="D31:F31"/>
    <mergeCell ref="D32:F32"/>
    <mergeCell ref="D33:F33"/>
    <mergeCell ref="D30:F30"/>
    <mergeCell ref="D39:F39"/>
    <mergeCell ref="D40:F40"/>
    <mergeCell ref="D41:F41"/>
    <mergeCell ref="B54:F54"/>
    <mergeCell ref="D55:F56"/>
    <mergeCell ref="D28:F28"/>
    <mergeCell ref="D10:F10"/>
    <mergeCell ref="B1:F1"/>
    <mergeCell ref="B2:F2"/>
    <mergeCell ref="B7:F7"/>
    <mergeCell ref="D8:F8"/>
    <mergeCell ref="D9:F9"/>
    <mergeCell ref="D20:F20"/>
    <mergeCell ref="B27:F27"/>
    <mergeCell ref="D11:F11"/>
    <mergeCell ref="D13:F13"/>
    <mergeCell ref="D14:F14"/>
    <mergeCell ref="D15:F15"/>
    <mergeCell ref="D12:F12"/>
    <mergeCell ref="D16:F16"/>
    <mergeCell ref="D17:F17"/>
    <mergeCell ref="D18:F18"/>
    <mergeCell ref="E23:F23"/>
    <mergeCell ref="D25:F25"/>
    <mergeCell ref="E21:F21"/>
    <mergeCell ref="D22:F22"/>
    <mergeCell ref="E24:F24"/>
    <mergeCell ref="B198:F198"/>
    <mergeCell ref="D34:F34"/>
    <mergeCell ref="D49:F49"/>
    <mergeCell ref="D50:F50"/>
    <mergeCell ref="D51:F51"/>
    <mergeCell ref="D52:F52"/>
    <mergeCell ref="D46:F46"/>
    <mergeCell ref="D47:F47"/>
    <mergeCell ref="D48:F48"/>
    <mergeCell ref="D42:F42"/>
    <mergeCell ref="D43:F43"/>
    <mergeCell ref="D44:F44"/>
    <mergeCell ref="D45:F45"/>
    <mergeCell ref="D35:F35"/>
    <mergeCell ref="D36:F36"/>
    <mergeCell ref="B38:F38"/>
  </mergeCells>
  <conditionalFormatting sqref="B40:B41">
    <cfRule type="expression" dxfId="20" priority="17">
      <formula>$D$39="oui"</formula>
    </cfRule>
  </conditionalFormatting>
  <conditionalFormatting sqref="B41">
    <cfRule type="expression" dxfId="19" priority="19">
      <formula>$D$40="oui"</formula>
    </cfRule>
  </conditionalFormatting>
  <conditionalFormatting sqref="B42:B52">
    <cfRule type="expression" dxfId="18" priority="20">
      <formula>$D$41="oui"</formula>
    </cfRule>
  </conditionalFormatting>
  <conditionalFormatting sqref="B64:B68 B72:B77 B81:B87 B92:B98 B103:B108 B133:B147 B150:B153 B158:B164 B168:B173 B187:B191">
    <cfRule type="expression" dxfId="17" priority="23">
      <formula>$D$55="non"</formula>
    </cfRule>
  </conditionalFormatting>
  <conditionalFormatting sqref="B64:B68 B72:B77 B81:B88 B92:B98 B103:B108 B133:B147 B150:B153 B158:B164 B168:B173 B187:B191">
    <cfRule type="expression" dxfId="16" priority="24">
      <formula>$D$55="oui"</formula>
    </cfRule>
  </conditionalFormatting>
  <conditionalFormatting sqref="B117:B120">
    <cfRule type="expression" dxfId="15" priority="7">
      <formula>$D$55="non"</formula>
    </cfRule>
    <cfRule type="expression" dxfId="14" priority="8">
      <formula>$D$55="oui"</formula>
    </cfRule>
  </conditionalFormatting>
  <conditionalFormatting sqref="B125:B128">
    <cfRule type="expression" dxfId="13" priority="3">
      <formula>$D$55="non"</formula>
    </cfRule>
    <cfRule type="expression" dxfId="12" priority="4">
      <formula>$D$55="oui"</formula>
    </cfRule>
  </conditionalFormatting>
  <conditionalFormatting sqref="B177:B182">
    <cfRule type="expression" dxfId="11" priority="11">
      <formula>$D$55="non"</formula>
    </cfRule>
    <cfRule type="expression" dxfId="10" priority="12">
      <formula>$D$55="oui"</formula>
    </cfRule>
  </conditionalFormatting>
  <conditionalFormatting sqref="D64:E67 D72:E76 D81:E87 D92:E98 D103:E108 D133:E136 D141:E145 D150:E153 D158:E163 D168:E172 D187:E191">
    <cfRule type="expression" dxfId="9" priority="21">
      <formula>$D$55="non"</formula>
    </cfRule>
    <cfRule type="expression" dxfId="8" priority="22">
      <formula>$D$55="oui"</formula>
    </cfRule>
  </conditionalFormatting>
  <conditionalFormatting sqref="D117:E120">
    <cfRule type="expression" dxfId="7" priority="5">
      <formula>$D$55="non"</formula>
    </cfRule>
    <cfRule type="expression" dxfId="6" priority="6">
      <formula>$D$55="oui"</formula>
    </cfRule>
  </conditionalFormatting>
  <conditionalFormatting sqref="D125:E128">
    <cfRule type="expression" dxfId="5" priority="1">
      <formula>$D$55="non"</formula>
    </cfRule>
    <cfRule type="expression" dxfId="4" priority="2">
      <formula>$D$55="oui"</formula>
    </cfRule>
  </conditionalFormatting>
  <conditionalFormatting sqref="D177:E182">
    <cfRule type="expression" dxfId="3" priority="9">
      <formula>$D$55="non"</formula>
    </cfRule>
    <cfRule type="expression" dxfId="2" priority="10">
      <formula>$D$55="oui"</formula>
    </cfRule>
  </conditionalFormatting>
  <conditionalFormatting sqref="D40:F41">
    <cfRule type="expression" dxfId="1" priority="16">
      <formula>$D$39="oui"</formula>
    </cfRule>
  </conditionalFormatting>
  <conditionalFormatting sqref="D41:F41">
    <cfRule type="expression" dxfId="0" priority="18">
      <formula>$D$40="oui"</formula>
    </cfRule>
  </conditionalFormatting>
  <dataValidations count="8">
    <dataValidation type="list" allowBlank="1" showInputMessage="1" showErrorMessage="1" sqref="D8 D42" xr:uid="{00000000-0002-0000-0000-000000000000}">
      <formula1>Titre</formula1>
    </dataValidation>
    <dataValidation type="list" allowBlank="1" showInputMessage="1" showErrorMessage="1" sqref="D15 D21 D33 D49" xr:uid="{00000000-0002-0000-0000-000001000000}">
      <formula1>Canton</formula1>
    </dataValidation>
    <dataValidation type="list" allowBlank="1" showInputMessage="1" showErrorMessage="1" sqref="D19" xr:uid="{00000000-0002-0000-0000-000002000000}">
      <formula1>Jour</formula1>
    </dataValidation>
    <dataValidation type="list" allowBlank="1" showInputMessage="1" showErrorMessage="1" sqref="E19" xr:uid="{00000000-0002-0000-0000-000003000000}">
      <formula1>Mois</formula1>
    </dataValidation>
    <dataValidation type="list" allowBlank="1" showInputMessage="1" showErrorMessage="1" sqref="F19" xr:uid="{00000000-0002-0000-0000-000004000000}">
      <formula1>Année</formula1>
    </dataValidation>
    <dataValidation type="list" allowBlank="1" showInputMessage="1" showErrorMessage="1" sqref="D39:D41 D55" xr:uid="{00000000-0002-0000-0000-000005000000}">
      <formula1>oui_non</formula1>
    </dataValidation>
    <dataValidation type="list" allowBlank="1" showInputMessage="1" showErrorMessage="1" sqref="E141:E145 E64:E65 E67 E76 E72:E73 E81:E87 E177:E182 E103:E108 E150:E153 E136 E133:E134 E163 E158:E159 E187:E191 E168:E169 E172 E92:E98 E117:E120 E125:E128" xr:uid="{00000000-0002-0000-0000-000006000000}">
      <formula1>Inscription</formula1>
    </dataValidation>
    <dataValidation type="list" allowBlank="1" showInputMessage="1" showErrorMessage="1" sqref="D22:D24" xr:uid="{00000000-0002-0000-0000-000007000000}">
      <formula1>Année_CFC</formula1>
    </dataValidation>
  </dataValidations>
  <hyperlinks>
    <hyperlink ref="F3" r:id="rId1" xr:uid="{00000000-0004-0000-0000-000000000000}"/>
    <hyperlink ref="E5" r:id="rId2" xr:uid="{00000000-0004-0000-0000-000001000000}"/>
  </hyperlinks>
  <pageMargins left="0.51181102362204722" right="0.31496062992125984" top="0.31496062992125984" bottom="0.27559055118110237" header="0.31496062992125984" footer="0.11811023622047245"/>
  <pageSetup paperSize="9" orientation="portrait" r:id="rId3"/>
  <headerFooter alignWithMargins="0">
    <oddFooter>&amp;L&amp;"Century Gothic,Normal"&amp;9&amp;P&amp;R&amp;"Century Gothic,Normal"&amp;9&amp;D</oddFooter>
  </headerFooter>
  <rowBreaks count="3" manualBreakCount="3">
    <brk id="57" max="16383" man="1"/>
    <brk id="109" max="16383" man="1"/>
    <brk id="154" max="16383" man="1"/>
  </rowBreaks>
  <ignoredErrors>
    <ignoredError sqref="D67 D94 D180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11</vt:i4>
      </vt:variant>
    </vt:vector>
  </HeadingPairs>
  <TitlesOfParts>
    <vt:vector size="12" baseType="lpstr">
      <vt:lpstr>Formulaire d'inscription</vt:lpstr>
      <vt:lpstr>Année</vt:lpstr>
      <vt:lpstr>Année_CFC</vt:lpstr>
      <vt:lpstr>Année_pratique</vt:lpstr>
      <vt:lpstr>Canton</vt:lpstr>
      <vt:lpstr>Cursus</vt:lpstr>
      <vt:lpstr>Inscription</vt:lpstr>
      <vt:lpstr>Jour</vt:lpstr>
      <vt:lpstr>Mois</vt:lpstr>
      <vt:lpstr>oui_non</vt:lpstr>
      <vt:lpstr>'Formulaire d''inscription'!Print_Area</vt:lpstr>
      <vt:lpstr>Titre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 Blanco</cp:lastModifiedBy>
  <cp:lastPrinted>2025-02-12T15:40:04Z</cp:lastPrinted>
  <dcterms:created xsi:type="dcterms:W3CDTF">2015-03-07T12:11:02Z</dcterms:created>
  <dcterms:modified xsi:type="dcterms:W3CDTF">2025-10-02T09:38:15Z</dcterms:modified>
</cp:coreProperties>
</file>